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defaultThemeVersion="124226"/>
  <mc:AlternateContent xmlns:mc="http://schemas.openxmlformats.org/markup-compatibility/2006">
    <mc:Choice Requires="x15">
      <x15ac:absPath xmlns:x15ac="http://schemas.microsoft.com/office/spreadsheetml/2010/11/ac" url="https://d.docs.live.net/69c17aa68a107821/Desktop/"/>
    </mc:Choice>
  </mc:AlternateContent>
  <xr:revisionPtr revIDLastSave="0" documentId="8_{62788332-0855-4CC7-8E6D-E2C70E08D267}" xr6:coauthVersionLast="45" xr6:coauthVersionMax="45" xr10:uidLastSave="{00000000-0000-0000-0000-000000000000}"/>
  <workbookProtection workbookAlgorithmName="SHA-512" workbookHashValue="eb3wctJ/QiWW3ZK0sPQG12zqB/+dhbg7yOFlic6iVLkZKWBcDih9+7b/UXKjnJ3h0TNjcKdPFejey2Qn+WbD9Q==" workbookSaltValue="V0P2M5bw0OtFVpjj28waQw==" workbookSpinCount="100000" lockStructure="1"/>
  <bookViews>
    <workbookView xWindow="-98" yWindow="-98" windowWidth="20715" windowHeight="13276" tabRatio="875" activeTab="2" xr2:uid="{00000000-000D-0000-FFFF-FFFF00000000}"/>
  </bookViews>
  <sheets>
    <sheet name="Overview scores" sheetId="22" r:id="rId1"/>
    <sheet name="Financial activity &amp; Relevancy" sheetId="29" r:id="rId2"/>
    <sheet name="Documents &amp; Standards" sheetId="1" r:id="rId3"/>
    <sheet name="Corruption" sheetId="24" r:id="rId4"/>
    <sheet name="Climate change" sheetId="4" r:id="rId5"/>
    <sheet name="Gender equality" sheetId="25" r:id="rId6"/>
    <sheet name="Health" sheetId="5" r:id="rId7"/>
    <sheet name="Human rights" sheetId="6" r:id="rId8"/>
    <sheet name="Nature" sheetId="8" r:id="rId9"/>
    <sheet name="Financial sector" sheetId="15" r:id="rId10"/>
    <sheet name="Power Generation" sheetId="21" r:id="rId11"/>
    <sheet name="Transparency &amp; Accountability" sheetId="11" r:id="rId12"/>
    <sheet name="Data vals &amp; cals" sheetId="28" state="hidden" r:id="rId13"/>
  </sheets>
  <definedNames>
    <definedName name="_Ref421786001" localSheetId="4">'Climate change'!$B$18</definedName>
    <definedName name="_Ref421786002" localSheetId="4">'Climate change'!$B$20</definedName>
    <definedName name="_Ref421786004" localSheetId="4">'Climate change'!$B$21</definedName>
    <definedName name="CDP_CarbonAction" localSheetId="3">'Documents &amp; Standards'!#REF!</definedName>
    <definedName name="CDP_CarbonAction" localSheetId="0">'Overview scores'!#REF!</definedName>
    <definedName name="CDP_CarbonAction">'Documents &amp; Standards'!#REF!</definedName>
    <definedName name="ClimateChangeProgram" localSheetId="3">'Documents &amp; Standards'!#REF!</definedName>
    <definedName name="ClimateChangeProgram" localSheetId="0">'Overview scores'!#REF!</definedName>
    <definedName name="ClimateChangeProgram">'Documents &amp; Standards'!#REF!</definedName>
    <definedName name="Corporate_credits" localSheetId="0">'Overview scores'!#REF!</definedName>
    <definedName name="Corporate_credits">'Documents &amp; Standards'!$U$2</definedName>
    <definedName name="Draft_score" localSheetId="3">'Documents &amp; Standards'!#REF!</definedName>
    <definedName name="Draft_score" localSheetId="0">'Overview scores'!#REF!</definedName>
    <definedName name="Draft_score">'Documents &amp; Standards'!#REF!</definedName>
    <definedName name="Equator_Principles" localSheetId="0">'Overview scores'!#REF!</definedName>
    <definedName name="Equator_Principles">'Documents &amp; Standards'!$O$3</definedName>
    <definedName name="EUCodeofConductforArmsExports" localSheetId="3">'Documents &amp; Standards'!#REF!</definedName>
    <definedName name="EUCodeofConductforArmsExports" localSheetId="0">'Overview scores'!#REF!</definedName>
    <definedName name="EUCodeofConductforArmsExports">'Documents &amp; Standards'!#REF!</definedName>
    <definedName name="ExtractiveIndustriesTransparencyInitiative" localSheetId="3">'Documents &amp; Standards'!#REF!</definedName>
    <definedName name="ExtractiveIndustriesTransparencyInitiative" localSheetId="0">'Overview scores'!#REF!</definedName>
    <definedName name="ExtractiveIndustriesTransparencyInitiative">'Documents &amp; Standards'!#REF!</definedName>
    <definedName name="Final_score" localSheetId="3">'Documents &amp; Standards'!#REF!</definedName>
    <definedName name="Final_score" localSheetId="0">'Overview scores'!$D$4</definedName>
    <definedName name="Final_score">'Documents &amp; Standards'!#REF!</definedName>
    <definedName name="h.3l18frh" localSheetId="4">'Climate change'!$B$22</definedName>
    <definedName name="IFC_EnvironmentalHealthandSafetyGuidelines" localSheetId="0">'Overview scores'!#REF!</definedName>
    <definedName name="IFC_EnvironmentalHealthandSafetyGuidelines">'Documents &amp; Standards'!$O$4</definedName>
    <definedName name="IFC_PerformanceStandards" localSheetId="0">'Overview scores'!#REF!</definedName>
    <definedName name="IFC_PerformanceStandards">'Documents &amp; Standards'!$O$5</definedName>
    <definedName name="IntnlCouncilOnMiningAndMetals" localSheetId="3">'Documents &amp; Standards'!#REF!</definedName>
    <definedName name="IntnlCouncilOnMiningAndMetals" localSheetId="0">'Overview scores'!#REF!</definedName>
    <definedName name="IntnlCouncilOnMiningAndMetals">'Documents &amp; Standards'!#REF!</definedName>
    <definedName name="OECD_DDGuidelines_Resp.SupChns_Minerals_ConflictAffectedHighRiskAreas" localSheetId="3">'Documents &amp; Standards'!#REF!</definedName>
    <definedName name="OECD_DDGuidelines_Resp.SupChns_Minerals_ConflictAffectedHighRiskAreas" localSheetId="0">'Overview scores'!#REF!</definedName>
    <definedName name="OECD_DDGuidelines_Resp.SupChns_Minerals_ConflictAffectedHighRiskAreas">'Documents &amp; Standards'!#REF!</definedName>
    <definedName name="OECD_GuidelinesforMNEs" localSheetId="0">'Overview scores'!#REF!</definedName>
    <definedName name="OECD_GuidelinesforMNEs">'Documents &amp; Standards'!$O$6</definedName>
    <definedName name="Overview_scores" localSheetId="0">'Overview scores'!$A$4:$D$4</definedName>
    <definedName name="Overview_scores">'Documents &amp; Standards'!$N$2:$U$2</definedName>
    <definedName name="Policydocuments_and_websites" localSheetId="0">'Overview scores'!#REF!</definedName>
    <definedName name="Policydocuments_and_websites">'Documents &amp; Standards'!$A$2</definedName>
    <definedName name="Remark___Hyperlink" localSheetId="0">'Overview scores'!#REF!</definedName>
    <definedName name="Remark___Hyperlink">'Documents &amp; Standards'!$T$2</definedName>
    <definedName name="RioDeclaration" localSheetId="3">'Documents &amp; Standards'!#REF!</definedName>
    <definedName name="RioDeclaration" localSheetId="0">'Overview scores'!#REF!</definedName>
    <definedName name="RioDeclaration">'Documents &amp; Standards'!#REF!</definedName>
    <definedName name="Score_collective_policy" localSheetId="0">'Overview scores'!#REF!</definedName>
    <definedName name="Score_collective_policy">'Documents &amp; Standards'!$O$2</definedName>
    <definedName name="Subscribed_collective_policies_and_standards" localSheetId="0">'Overview scores'!#REF!</definedName>
    <definedName name="Subscribed_collective_policies_and_standards">'Documents &amp; Standards'!$N$2</definedName>
    <definedName name="UN_GlobalCompact" localSheetId="0">'Overview scores'!#REF!</definedName>
    <definedName name="UN_GlobalCompact">'Documents &amp; Standards'!$O$7</definedName>
    <definedName name="UN_GPs_BusinessHumanRights" localSheetId="3">'Documents &amp; Standards'!#REF!</definedName>
    <definedName name="UN_GPs_BusinessHumanRights" localSheetId="0">'Overview scores'!#REF!</definedName>
    <definedName name="UN_GPs_BusinessHumanRights">'Documents &amp; Standards'!#REF!</definedName>
    <definedName name="UN_PRI" localSheetId="0">'Overview scores'!#REF!</definedName>
    <definedName name="UN_PRI">'Documents &amp; Standards'!$O$8</definedName>
    <definedName name="WWF_GoldStandard" localSheetId="3">'Documents &amp; Standards'!#REF!</definedName>
    <definedName name="WWF_GoldStandard" localSheetId="0">'Overview scores'!#REF!</definedName>
    <definedName name="WWF_GoldStandard">'Documents &amp; Standards'!#REF!</definedName>
    <definedName name="Yes___No" localSheetId="0">'Overview scores'!#REF!</definedName>
    <definedName name="Yes___No">'Documents &amp; Standards'!$O$2</definedName>
    <definedName name="Yes_No_subscribed_to_collective_principles_and_policies" localSheetId="0">'Overview scores'!#REF!</definedName>
    <definedName name="Yes_No_subscribed_to_collective_principles_and_policies">'Documents &amp; Standards'!$O:$O</definedName>
  </definedNames>
  <calcPr calcId="191029"/>
  <customWorkbookViews>
    <customWorkbookView name="Flex user - Persoonlijke weergave" guid="{4F865F69-4110-4E3D-BDF1-E656C591F0E8}" mergeInterval="0" personalView="1" xWindow="938" yWindow="32" windowWidth="961" windowHeight="746" tabRatio="875" activeSheetId="2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11" l="1"/>
  <c r="C15" i="21" l="1"/>
  <c r="D10" i="4" l="1"/>
  <c r="C10" i="6" l="1"/>
  <c r="D24" i="11" l="1"/>
  <c r="I24" i="11" s="1"/>
  <c r="J24" i="11" s="1"/>
  <c r="I10" i="6"/>
  <c r="J10" i="6" s="1"/>
  <c r="D15" i="5"/>
  <c r="I15" i="5" s="1"/>
  <c r="J15" i="5" s="1"/>
  <c r="D17" i="25" l="1"/>
  <c r="I17" i="25" s="1"/>
  <c r="J17" i="25" s="1"/>
  <c r="I9" i="25"/>
  <c r="J9" i="25" s="1"/>
  <c r="D8" i="4"/>
  <c r="I8" i="4" s="1"/>
  <c r="J8" i="4" s="1"/>
  <c r="C12" i="5" l="1"/>
  <c r="I28" i="4" l="1"/>
  <c r="D26" i="4"/>
  <c r="I26" i="4" s="1"/>
  <c r="D9" i="24"/>
  <c r="I9" i="24" s="1"/>
  <c r="I6" i="24" l="1"/>
  <c r="J6" i="24" s="1"/>
  <c r="I6" i="11"/>
  <c r="J6" i="11" s="1"/>
  <c r="I7" i="11"/>
  <c r="J7" i="11" s="1"/>
  <c r="I8" i="11"/>
  <c r="J8" i="11" s="1"/>
  <c r="D9" i="11"/>
  <c r="I9" i="11" s="1"/>
  <c r="J9" i="11" s="1"/>
  <c r="I10" i="11"/>
  <c r="J10" i="11" s="1"/>
  <c r="I11" i="11"/>
  <c r="J11" i="11" s="1"/>
  <c r="I12" i="11"/>
  <c r="J12" i="11" s="1"/>
  <c r="I13" i="11"/>
  <c r="J13" i="11" s="1"/>
  <c r="D14" i="11"/>
  <c r="I14" i="11" s="1"/>
  <c r="J14" i="11" s="1"/>
  <c r="D15" i="11"/>
  <c r="I15" i="11" s="1"/>
  <c r="J15" i="11" s="1"/>
  <c r="D16" i="11"/>
  <c r="I16" i="11" s="1"/>
  <c r="J16" i="11" s="1"/>
  <c r="D17" i="11"/>
  <c r="I17" i="11" s="1"/>
  <c r="J17" i="11" s="1"/>
  <c r="D18" i="11"/>
  <c r="I18" i="11" s="1"/>
  <c r="J18" i="11" s="1"/>
  <c r="I19" i="11"/>
  <c r="J19" i="11" s="1"/>
  <c r="I20" i="11"/>
  <c r="J20" i="11" s="1"/>
  <c r="D21" i="11"/>
  <c r="I21" i="11" s="1"/>
  <c r="J21" i="11" s="1"/>
  <c r="I22" i="11"/>
  <c r="J22" i="11" s="1"/>
  <c r="I23" i="11"/>
  <c r="J23" i="11" s="1"/>
  <c r="D25" i="11"/>
  <c r="I25" i="11" s="1"/>
  <c r="J25" i="11" s="1"/>
  <c r="D17" i="15"/>
  <c r="D15" i="15"/>
  <c r="I15" i="15" s="1"/>
  <c r="J15" i="15" s="1"/>
  <c r="D13" i="15"/>
  <c r="I11" i="15"/>
  <c r="J11" i="15" s="1"/>
  <c r="D9" i="15"/>
  <c r="I7" i="15"/>
  <c r="J7" i="15" s="1"/>
  <c r="D6" i="15"/>
  <c r="D5" i="15"/>
  <c r="D4" i="15"/>
  <c r="D5" i="11"/>
  <c r="D23" i="21"/>
  <c r="D21" i="21"/>
  <c r="I19" i="21"/>
  <c r="J19" i="21" s="1"/>
  <c r="D12" i="21"/>
  <c r="D9" i="21"/>
  <c r="I9" i="21" s="1"/>
  <c r="J9" i="21" s="1"/>
  <c r="D8" i="21"/>
  <c r="D15" i="8"/>
  <c r="D11" i="8"/>
  <c r="I9" i="8"/>
  <c r="J9" i="8" s="1"/>
  <c r="D15" i="6"/>
  <c r="I15" i="6" s="1"/>
  <c r="J15" i="6" s="1"/>
  <c r="D14" i="6"/>
  <c r="D17" i="5"/>
  <c r="I17" i="5" s="1"/>
  <c r="J17" i="5" s="1"/>
  <c r="D16" i="5"/>
  <c r="D14" i="5"/>
  <c r="D13" i="5"/>
  <c r="I12" i="5"/>
  <c r="J12" i="5" s="1"/>
  <c r="D16" i="25"/>
  <c r="I16" i="25" s="1"/>
  <c r="J16" i="25" s="1"/>
  <c r="D15" i="25"/>
  <c r="I12" i="25"/>
  <c r="J12" i="25" s="1"/>
  <c r="D16" i="24"/>
  <c r="D11" i="24"/>
  <c r="I11" i="24" s="1"/>
  <c r="J11" i="24" s="1"/>
  <c r="D6" i="21"/>
  <c r="I7" i="25"/>
  <c r="J7" i="25" s="1"/>
  <c r="D6" i="25"/>
  <c r="I5" i="25"/>
  <c r="J5" i="25" s="1"/>
  <c r="J9" i="24"/>
  <c r="D25" i="4"/>
  <c r="I25" i="4" s="1"/>
  <c r="D24" i="4"/>
  <c r="I24" i="4" s="1"/>
  <c r="D4" i="4"/>
  <c r="I4" i="4" s="1"/>
  <c r="I8" i="15" l="1"/>
  <c r="J8" i="15" s="1"/>
  <c r="I5" i="21"/>
  <c r="J5" i="21" s="1"/>
  <c r="I20" i="21"/>
  <c r="J20" i="21" s="1"/>
  <c r="I6" i="21"/>
  <c r="J6" i="21" s="1"/>
  <c r="I14" i="25"/>
  <c r="J14" i="25" s="1"/>
  <c r="I18" i="25"/>
  <c r="J18" i="25" s="1"/>
  <c r="I10" i="8"/>
  <c r="J10" i="8" s="1"/>
  <c r="I17" i="21"/>
  <c r="J17" i="21" s="1"/>
  <c r="I21" i="21"/>
  <c r="J21" i="21" s="1"/>
  <c r="I6" i="15"/>
  <c r="J6" i="15" s="1"/>
  <c r="I9" i="15"/>
  <c r="J9" i="15" s="1"/>
  <c r="I12" i="15"/>
  <c r="J12" i="15" s="1"/>
  <c r="I5" i="15"/>
  <c r="J5" i="15" s="1"/>
  <c r="I8" i="25"/>
  <c r="J8" i="25" s="1"/>
  <c r="I11" i="25"/>
  <c r="J11" i="25" s="1"/>
  <c r="I15" i="25"/>
  <c r="J15" i="25" s="1"/>
  <c r="I19" i="25"/>
  <c r="J19" i="25" s="1"/>
  <c r="I11" i="8"/>
  <c r="J11" i="8" s="1"/>
  <c r="I14" i="8"/>
  <c r="J14" i="8" s="1"/>
  <c r="I10" i="21"/>
  <c r="J10" i="21" s="1"/>
  <c r="I23" i="21"/>
  <c r="J23" i="21" s="1"/>
  <c r="I4" i="11"/>
  <c r="J4" i="11" s="1"/>
  <c r="I10" i="15"/>
  <c r="J10" i="15" s="1"/>
  <c r="I13" i="15"/>
  <c r="J13" i="15" s="1"/>
  <c r="I17" i="15"/>
  <c r="J17" i="15" s="1"/>
  <c r="I4" i="25"/>
  <c r="J4" i="25" s="1"/>
  <c r="I18" i="8"/>
  <c r="J18" i="8" s="1"/>
  <c r="I12" i="21"/>
  <c r="J12" i="21" s="1"/>
  <c r="I6" i="25"/>
  <c r="J6" i="25" s="1"/>
  <c r="I4" i="21"/>
  <c r="J4" i="21" s="1"/>
  <c r="I12" i="8"/>
  <c r="J12" i="8" s="1"/>
  <c r="I15" i="8"/>
  <c r="J15" i="8" s="1"/>
  <c r="I8" i="21"/>
  <c r="J8" i="21" s="1"/>
  <c r="I11" i="21"/>
  <c r="J11" i="21" s="1"/>
  <c r="I25" i="21"/>
  <c r="J25" i="21" s="1"/>
  <c r="I5" i="11"/>
  <c r="J5" i="11" s="1"/>
  <c r="I4" i="15"/>
  <c r="J4" i="15" s="1"/>
  <c r="I14" i="15"/>
  <c r="J14" i="15" s="1"/>
  <c r="I4" i="6"/>
  <c r="J4" i="6" s="1"/>
  <c r="I16" i="5"/>
  <c r="J16" i="5" s="1"/>
  <c r="I5" i="5"/>
  <c r="J5" i="5" s="1"/>
  <c r="I13" i="5"/>
  <c r="J13" i="5" s="1"/>
  <c r="I11" i="5"/>
  <c r="J11" i="5" s="1"/>
  <c r="I14" i="5"/>
  <c r="J14" i="5" s="1"/>
  <c r="I19" i="5"/>
  <c r="J19" i="5" s="1"/>
  <c r="I5" i="24"/>
  <c r="J5" i="24" s="1"/>
  <c r="I7" i="24"/>
  <c r="J7" i="24" s="1"/>
  <c r="I4" i="24"/>
  <c r="J4" i="24" s="1"/>
  <c r="I8" i="24"/>
  <c r="J8" i="24" s="1"/>
  <c r="I16" i="24"/>
  <c r="J16" i="24" s="1"/>
  <c r="I17" i="6"/>
  <c r="J17" i="6" s="1"/>
  <c r="I12" i="6"/>
  <c r="J12" i="6" s="1"/>
  <c r="I14" i="6"/>
  <c r="J14" i="6" s="1"/>
  <c r="J28" i="4" l="1"/>
  <c r="J26" i="4"/>
  <c r="J24" i="4"/>
  <c r="J25" i="4"/>
  <c r="D23" i="4"/>
  <c r="I23" i="4" s="1"/>
  <c r="J23" i="4" s="1"/>
  <c r="D17" i="4"/>
  <c r="I17" i="4" s="1"/>
  <c r="J17" i="4" s="1"/>
  <c r="D18" i="4"/>
  <c r="I18" i="4" s="1"/>
  <c r="J18" i="4" s="1"/>
  <c r="I19" i="4"/>
  <c r="J19" i="4" s="1"/>
  <c r="D20" i="4"/>
  <c r="I20" i="4" s="1"/>
  <c r="J20" i="4" s="1"/>
  <c r="D21" i="4"/>
  <c r="I21" i="4" s="1"/>
  <c r="J21" i="4" s="1"/>
  <c r="D22" i="4"/>
  <c r="I22" i="4" s="1"/>
  <c r="J22" i="4" s="1"/>
  <c r="I16" i="4"/>
  <c r="J16" i="4" s="1"/>
  <c r="D11" i="4"/>
  <c r="I11" i="4" s="1"/>
  <c r="J11" i="4" s="1"/>
  <c r="D9" i="4"/>
  <c r="D6" i="4"/>
  <c r="I6" i="4" s="1"/>
  <c r="J6" i="4" s="1"/>
  <c r="I7" i="4"/>
  <c r="J7" i="4" s="1"/>
  <c r="D5" i="4"/>
  <c r="I9" i="4" l="1"/>
  <c r="J9" i="4" s="1"/>
  <c r="I5" i="4"/>
  <c r="J5" i="4" s="1"/>
  <c r="I12" i="4"/>
  <c r="J12" i="4" s="1"/>
  <c r="I10" i="4"/>
  <c r="J10" i="4" s="1"/>
  <c r="C13" i="25" l="1"/>
  <c r="I13" i="25" l="1"/>
  <c r="J13" i="25" s="1"/>
  <c r="D20" i="25"/>
  <c r="D21" i="25" l="1"/>
  <c r="B8" i="22"/>
  <c r="J20" i="25"/>
  <c r="C24" i="21"/>
  <c r="J21" i="25" l="1"/>
  <c r="I20" i="25"/>
  <c r="C8" i="22" s="1"/>
  <c r="I24" i="21"/>
  <c r="J24" i="21" s="1"/>
  <c r="C16" i="6"/>
  <c r="C18" i="5"/>
  <c r="C15" i="24"/>
  <c r="D15" i="24" s="1"/>
  <c r="I15" i="24" s="1"/>
  <c r="J15" i="24" s="1"/>
  <c r="I18" i="5" l="1"/>
  <c r="J18" i="5" s="1"/>
  <c r="I16" i="6"/>
  <c r="J16" i="6" s="1"/>
  <c r="I10" i="5" l="1"/>
  <c r="J10" i="5" s="1"/>
  <c r="C14" i="24"/>
  <c r="D14" i="24" s="1"/>
  <c r="C13" i="24"/>
  <c r="D13" i="24" s="1"/>
  <c r="C12" i="24"/>
  <c r="D12" i="24" s="1"/>
  <c r="J10" i="24"/>
  <c r="I12" i="24" l="1"/>
  <c r="J12" i="24" s="1"/>
  <c r="I14" i="24"/>
  <c r="J14" i="24" s="1"/>
  <c r="I13" i="24"/>
  <c r="J13" i="24" s="1"/>
  <c r="J17" i="24" l="1"/>
  <c r="J18" i="24" s="1"/>
  <c r="D8" i="22"/>
  <c r="C22" i="21"/>
  <c r="D22" i="21" s="1"/>
  <c r="C18" i="21"/>
  <c r="C16" i="21"/>
  <c r="C14" i="21"/>
  <c r="C13" i="21"/>
  <c r="J7" i="21"/>
  <c r="I7" i="21"/>
  <c r="D7" i="21" s="1"/>
  <c r="C16" i="15"/>
  <c r="D16" i="15" s="1"/>
  <c r="D18" i="15" s="1"/>
  <c r="B13" i="22" s="1"/>
  <c r="C17" i="8"/>
  <c r="C16" i="8"/>
  <c r="I16" i="8" s="1"/>
  <c r="J16" i="8" s="1"/>
  <c r="C13" i="8"/>
  <c r="C8" i="8"/>
  <c r="C7" i="8"/>
  <c r="C6" i="8"/>
  <c r="C5" i="8"/>
  <c r="I5" i="8" s="1"/>
  <c r="J5" i="8" s="1"/>
  <c r="C4" i="8"/>
  <c r="C13" i="6"/>
  <c r="C11" i="6"/>
  <c r="I11" i="6" s="1"/>
  <c r="J11" i="6" s="1"/>
  <c r="C9" i="6"/>
  <c r="C8" i="6"/>
  <c r="D8" i="6" s="1"/>
  <c r="I8" i="6" s="1"/>
  <c r="J8" i="6" s="1"/>
  <c r="C7" i="6"/>
  <c r="D7" i="6" s="1"/>
  <c r="C6" i="6"/>
  <c r="C9" i="5"/>
  <c r="C8" i="5"/>
  <c r="I8" i="5" s="1"/>
  <c r="J8" i="5" s="1"/>
  <c r="C7" i="5"/>
  <c r="C6" i="5"/>
  <c r="D6" i="5" s="1"/>
  <c r="C4" i="5"/>
  <c r="I4" i="5" s="1"/>
  <c r="J4" i="5" s="1"/>
  <c r="C15" i="4"/>
  <c r="I15" i="4" s="1"/>
  <c r="J15" i="4" s="1"/>
  <c r="C14" i="4"/>
  <c r="I27" i="4" l="1"/>
  <c r="J27" i="4" s="1"/>
  <c r="I8" i="8"/>
  <c r="J8" i="8" s="1"/>
  <c r="I16" i="21"/>
  <c r="J16" i="21" s="1"/>
  <c r="I9" i="5"/>
  <c r="J9" i="5" s="1"/>
  <c r="I13" i="6"/>
  <c r="J13" i="6" s="1"/>
  <c r="I13" i="21"/>
  <c r="J13" i="21" s="1"/>
  <c r="I7" i="6"/>
  <c r="J7" i="6" s="1"/>
  <c r="I6" i="8"/>
  <c r="J6" i="8" s="1"/>
  <c r="I13" i="8"/>
  <c r="J13" i="8" s="1"/>
  <c r="I16" i="15"/>
  <c r="J16" i="15" s="1"/>
  <c r="I14" i="21"/>
  <c r="J14" i="21" s="1"/>
  <c r="I18" i="21"/>
  <c r="J18" i="21" s="1"/>
  <c r="I22" i="21"/>
  <c r="J22" i="21" s="1"/>
  <c r="I4" i="8"/>
  <c r="J4" i="8" s="1"/>
  <c r="I17" i="8"/>
  <c r="J17" i="8" s="1"/>
  <c r="I6" i="5"/>
  <c r="J6" i="5" s="1"/>
  <c r="I9" i="6"/>
  <c r="J9" i="6" s="1"/>
  <c r="I14" i="4"/>
  <c r="J14" i="4" s="1"/>
  <c r="I7" i="5"/>
  <c r="J7" i="5" s="1"/>
  <c r="I6" i="6"/>
  <c r="J6" i="6" s="1"/>
  <c r="I7" i="8"/>
  <c r="J7" i="8" s="1"/>
  <c r="I15" i="21"/>
  <c r="J15" i="21" s="1"/>
  <c r="D7" i="22"/>
  <c r="J26" i="11"/>
  <c r="J27" i="11" s="1"/>
  <c r="D26" i="11"/>
  <c r="B16" i="22" s="1"/>
  <c r="D27" i="11" l="1"/>
  <c r="J18" i="15"/>
  <c r="J19" i="15" s="1"/>
  <c r="D16" i="22"/>
  <c r="I26" i="11"/>
  <c r="C16" i="22" s="1"/>
  <c r="D20" i="5"/>
  <c r="B9" i="22" s="1"/>
  <c r="D19" i="8"/>
  <c r="B11" i="22" s="1"/>
  <c r="D18" i="6"/>
  <c r="B10" i="22" s="1"/>
  <c r="J18" i="6"/>
  <c r="D26" i="21"/>
  <c r="B14" i="22" s="1"/>
  <c r="J26" i="21"/>
  <c r="J27" i="21" s="1"/>
  <c r="D13" i="22" l="1"/>
  <c r="D27" i="21"/>
  <c r="D19" i="15"/>
  <c r="D20" i="8"/>
  <c r="I18" i="6"/>
  <c r="C10" i="22" s="1"/>
  <c r="J19" i="6"/>
  <c r="D19" i="6"/>
  <c r="D21" i="5"/>
  <c r="I18" i="15"/>
  <c r="C13" i="22" s="1"/>
  <c r="D14" i="22"/>
  <c r="I26" i="21"/>
  <c r="C14" i="22" s="1"/>
  <c r="J20" i="5"/>
  <c r="J19" i="8"/>
  <c r="J20" i="8" s="1"/>
  <c r="D10" i="22"/>
  <c r="J21" i="5" l="1"/>
  <c r="I19" i="8"/>
  <c r="C11" i="22" s="1"/>
  <c r="D9" i="22"/>
  <c r="I20" i="5"/>
  <c r="C9" i="22" s="1"/>
  <c r="D11" i="22"/>
  <c r="J4" i="4" l="1"/>
  <c r="D29" i="4" l="1"/>
  <c r="B6" i="22" s="1"/>
  <c r="D30" i="4" l="1"/>
  <c r="J29" i="4"/>
  <c r="J30" i="4" s="1"/>
  <c r="I29" i="4" l="1"/>
  <c r="C6" i="22" s="1"/>
  <c r="D6" i="22"/>
  <c r="D17" i="22" s="1"/>
  <c r="D17" i="24"/>
  <c r="B7" i="22" s="1"/>
  <c r="B17" i="22" s="1"/>
  <c r="D18" i="24" l="1"/>
  <c r="I17" i="24"/>
  <c r="C7"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Zahra Omar</author>
  </authors>
  <commentList>
    <comment ref="K10" authorId="0" shapeId="0" xr:uid="{00000000-0006-0000-0A00-000001000000}">
      <text>
        <r>
          <rPr>
            <b/>
            <sz val="9"/>
            <color indexed="81"/>
            <rFont val="Tahoma"/>
            <family val="2"/>
          </rPr>
          <t>Zahra Omar:</t>
        </r>
        <r>
          <rPr>
            <sz val="9"/>
            <color indexed="81"/>
            <rFont val="Tahoma"/>
            <family val="2"/>
          </rPr>
          <t xml:space="preserve">
I removed the reference to the Embedded Generation Investment Programme, because I realised that the Programme only applies to certain of its renewable energy projects, and is not reflective of the DBSA's broader policy position. </t>
        </r>
      </text>
    </comment>
    <comment ref="K11" authorId="0" shapeId="0" xr:uid="{00000000-0006-0000-0A00-000002000000}">
      <text>
        <r>
          <rPr>
            <b/>
            <sz val="9"/>
            <color indexed="81"/>
            <rFont val="Tahoma"/>
            <family val="2"/>
          </rPr>
          <t>Zahra Omar:</t>
        </r>
        <r>
          <rPr>
            <sz val="9"/>
            <color indexed="81"/>
            <rFont val="Tahoma"/>
            <family val="2"/>
          </rPr>
          <t xml:space="preserve">
I removed the reference to the Embedded Generation Investment Programme, because I realised that the Programme only applies to certain of its renewable energy projects, and is not reflective of the DBSA's broader policy position. </t>
        </r>
      </text>
    </comment>
  </commentList>
</comments>
</file>

<file path=xl/sharedStrings.xml><?xml version="1.0" encoding="utf-8"?>
<sst xmlns="http://schemas.openxmlformats.org/spreadsheetml/2006/main" count="1481" uniqueCount="446">
  <si>
    <t>Companies include clauses on the compliance with criteria on climate change in their contracts with subcontractors and suppliers.</t>
  </si>
  <si>
    <t>Trade in endangered plant and animal species complies with the CITES conditions.</t>
  </si>
  <si>
    <t>Trade in endangered plant and animal species that are on the CITES lists is unacceptable.</t>
  </si>
  <si>
    <t>Production of, or trade in, living genetically modified organisms can only take place if permission has been obtained from the importing country and all requirements of the Cartagena Protocol have been met.</t>
  </si>
  <si>
    <t>Companies prevent the introduction of invasive alien species in ecosystems.</t>
  </si>
  <si>
    <t>Companies include clauses on the compliance with criteria on nature in their contracts with subcontractors and suppliers.</t>
  </si>
  <si>
    <t xml:space="preserve">Offering, promising, giving and requiring, either directly or indirectly, bribes and other undue advantages in order to acquire and to maintain assignments and other undue advantages, is unacceptable. </t>
  </si>
  <si>
    <t>Elements 'Human Rights'</t>
  </si>
  <si>
    <t>Elements 'Nature'</t>
  </si>
  <si>
    <t>Nature</t>
  </si>
  <si>
    <t>Transparency &amp; Accountability</t>
  </si>
  <si>
    <t>Mining</t>
  </si>
  <si>
    <t>Clarification</t>
  </si>
  <si>
    <t>Elements 'Climate Change'</t>
  </si>
  <si>
    <t>Activities in the field of genetic materials and genetic engineering only take place if they meet the permission and processing requirements as described in the UN Convention on Biological Diversity and the related Bonn Guidelines or Nagoya Protocol.</t>
  </si>
  <si>
    <t>The financial institution reports on the consultation with civil society organisations and other stakeholders.</t>
  </si>
  <si>
    <t>Arms</t>
  </si>
  <si>
    <t>Climate change</t>
  </si>
  <si>
    <t xml:space="preserve">UN Global Compact </t>
  </si>
  <si>
    <t>Corporate credits</t>
  </si>
  <si>
    <t>Project finance</t>
  </si>
  <si>
    <t>Policy document(s)</t>
  </si>
  <si>
    <t>n.a.</t>
  </si>
  <si>
    <t>OECD Guidelines for Multinational Enterprises</t>
  </si>
  <si>
    <t>IFC Performance Standards</t>
  </si>
  <si>
    <t>Equator Principles</t>
  </si>
  <si>
    <t xml:space="preserve">IFC Environmental, Health, and Safety Guidelines </t>
  </si>
  <si>
    <t>The financial institution has a measurable target to increase its finance for renewable energy generation.</t>
  </si>
  <si>
    <t>Power generation</t>
  </si>
  <si>
    <t>Elements 'Power generation'</t>
  </si>
  <si>
    <t>The following elements are crucial for a policy regarding the financial institution's internal operations:</t>
  </si>
  <si>
    <t xml:space="preserve">Companies prevent conflict over land rights and acquire natural resources only with free, prior and informed consent (FPIC) of the land users involved. </t>
  </si>
  <si>
    <t>no</t>
  </si>
  <si>
    <t>The financial institution finances companies involved in renewable energy generation (wind, solar, small and medium scale hydro power, geothermal power, tidal power, etc.).</t>
  </si>
  <si>
    <t>The production of biomaterials complies with the 12 principles of the Roundtable on Sustainable Biomaterials (RSB).</t>
  </si>
  <si>
    <t>Elements 'Transparency &amp; Accountability'</t>
  </si>
  <si>
    <t>For its financed greenhouse gas emissions, the financial institution discloses its share of all the companies and projects it invests in.</t>
  </si>
  <si>
    <t>Elements 'Health'</t>
  </si>
  <si>
    <t>Companies prevent the deterioration of the health of employees, clients and nearby residents by products or production processes (according to the precautionary principle).</t>
  </si>
  <si>
    <t>Companies work on systematically improving the health and safety of employees and develop a preventive culture in the field of health and safety.</t>
  </si>
  <si>
    <t>Companies respect international agreements on the production and the use of hazardous or toxic substances as described in the Stockholm Convention (on POPs).</t>
  </si>
  <si>
    <t>Companies respect international agreements on trade in chemicals and chemical waste as stated in the Basel convention.</t>
  </si>
  <si>
    <t>Companies respect international agreements on trade in chemicals and chemical waste as stated in the Rotterdam convention.</t>
  </si>
  <si>
    <t>Companies reduce the emission of harmful substances (to soil, water, and air) by making use of the best available technologies (BAT).</t>
  </si>
  <si>
    <t>Companies restrict the use of chemicals suspected to be harmful to health in scientific literature and, if necessary, only in a responsible way (precautionary principle).</t>
  </si>
  <si>
    <t>Manufacturers of bottle-feeding comply with the WHO-code and additional resolutions on advertisement for breast-milk substitutes.</t>
  </si>
  <si>
    <t>Tobacco manufacturers comply with the WHO Framework Convention on Tobacco Control and additional resolutions on the protection of current and future generations against the health, social, environmental and economic consequences of (passive) smoking.</t>
  </si>
  <si>
    <t xml:space="preserve">Companies integrate health criteria in their procurement and operational policies. </t>
  </si>
  <si>
    <t>Financial institutions report on their tax payments to governments for each country where they operate.</t>
  </si>
  <si>
    <t>Financial institutions are not active in risky trade and investment activities (trade in options, futures and other derivatives) on their own account, other than covering the financial risks of their credit provision.</t>
  </si>
  <si>
    <t>Financial institutions have drafted investment policies on sensitive industries and crucial issues, based on international treaties and conventions.</t>
  </si>
  <si>
    <t>Financial institutions endorse the UN Global Compact principles.</t>
  </si>
  <si>
    <t>Financial institutions endorse the OECD Guidelines for Multinational Enterprises</t>
  </si>
  <si>
    <t>Financial institutions comply with the FATF recommendations.</t>
  </si>
  <si>
    <t>Financial institutions comply with the Wolfsberg Principles.</t>
  </si>
  <si>
    <t>For project financing, financial institutions apply the Equator Principles.</t>
  </si>
  <si>
    <t>Yes / No</t>
  </si>
  <si>
    <t>The financial institution publishes its voting record.</t>
  </si>
  <si>
    <t>For bonds issuances, financial institutions apply the Green Bond Principles.</t>
  </si>
  <si>
    <t>Coal mining is unacceptable.</t>
  </si>
  <si>
    <t>Source</t>
  </si>
  <si>
    <t>Health</t>
  </si>
  <si>
    <t>Human rights</t>
  </si>
  <si>
    <t>Cross-cutting themes</t>
  </si>
  <si>
    <t>Sector themes</t>
  </si>
  <si>
    <t>Operational themes</t>
  </si>
  <si>
    <t>Financial sector</t>
  </si>
  <si>
    <t>Fisheries</t>
  </si>
  <si>
    <t>Manufacturing industry</t>
  </si>
  <si>
    <t>Extracting oil from tar sands is unacceptable.</t>
  </si>
  <si>
    <t>Extracting oil and gas is unacceptable.</t>
  </si>
  <si>
    <t>Companies prevent conflicts over land rights and acquire natural resources only by engaging in meaningful consultation with local communities and obtaining free, prior and informed consent (FPIC) when it concerns indigenous peoples.</t>
  </si>
  <si>
    <t xml:space="preserve">Companies prevent conflicts over land rights and acquire natural resources only with free, prior and informed consent (FPIC) of the land users involved. </t>
  </si>
  <si>
    <t xml:space="preserve">Elements 'Financial sector' </t>
  </si>
  <si>
    <t>Companies have processes to enable the remediation of any adverse human rights impact to which they cause or to which they contribute.</t>
  </si>
  <si>
    <t>The financial institution publishes the names of governments in which it invests.</t>
  </si>
  <si>
    <t>The financial institution publishes the names of companies in which it invests.</t>
  </si>
  <si>
    <t>UN Principles for Responsible Investment</t>
  </si>
  <si>
    <t>Food</t>
  </si>
  <si>
    <t>Forestry</t>
  </si>
  <si>
    <t>yes</t>
  </si>
  <si>
    <t>Content of policy</t>
  </si>
  <si>
    <t>Policy documents and websites</t>
  </si>
  <si>
    <t>Applied standards and initiatives</t>
  </si>
  <si>
    <t>Scope of policy</t>
  </si>
  <si>
    <t>Total scores</t>
  </si>
  <si>
    <t>Assessment elements</t>
  </si>
  <si>
    <t>Overview of scores</t>
  </si>
  <si>
    <t>Themes</t>
  </si>
  <si>
    <t>X: Companies active in the energy sector include the power generation companies itself ánd the companies involved in producing the sources of energy, including coal, oil, gas, solar, wind, geothermal, nuclear, hydro, biomass, and tidal.</t>
  </si>
  <si>
    <t xml:space="preserve">XI: Examples of thresholds mentioned in policies: revenues, electricity generated, installed capacity, and utilized capacity. </t>
  </si>
  <si>
    <t>Companies disclose their direct and indirect greenhouse gas emissions.</t>
  </si>
  <si>
    <t xml:space="preserve">Companies reduce their direct and indirect greenhouse gas emissions. </t>
  </si>
  <si>
    <t>Conversion of peatland and high-carbon stocks for agricultural development is unacceptable.</t>
  </si>
  <si>
    <t>Elements 'Corruption'</t>
  </si>
  <si>
    <t>The financial institution properly verifies the ultimate beneficial owner(s) of a company.</t>
  </si>
  <si>
    <t>The financial institution applies additional safeguards when it enters into indirect or direct business relations with Politically Exposed Persons.</t>
  </si>
  <si>
    <t>Companies have a management system which results in immediate actions if suspicions arise that employees or suppliers are guilty of corruption.</t>
  </si>
  <si>
    <t>Companies report on their participation in the decision-making processes of international norms and legislation (lobby practices).</t>
  </si>
  <si>
    <t>Companies include clauses on the compliance with criteria on corruption in their contracts with subcontractors and suppliers.</t>
  </si>
  <si>
    <t>Patients with avoidable and treatable diseases have the right to access to medication.</t>
  </si>
  <si>
    <t>Pharmaceutical companies ensure that patients with avoidable and treatable diseases have the right to access to medication.</t>
  </si>
  <si>
    <t>The financial institution respects all human rights as described in the United Nations Guiding Principles on Business and Human Rights.</t>
  </si>
  <si>
    <t>Companies respect all human rights as described in the United Nations Guiding Principles on Business and Human Rights.</t>
  </si>
  <si>
    <t>Companies do not start new operations in areas where water scarcity is pre-existing and operations would compete with the needs of communities.</t>
  </si>
  <si>
    <t>Companies conduct water scarcity impact assessments and prevent negative impacts in water scarce regions.</t>
  </si>
  <si>
    <t>Corruption</t>
  </si>
  <si>
    <t>Gender equality</t>
  </si>
  <si>
    <t>The financial institution describes its finance and investment framework regarding environmental and social issues and provides insight into how the financial institution ensures that investments meet the conditions set in its policies.</t>
  </si>
  <si>
    <t xml:space="preserve">The financial institution's finance and investment framework regarding environmental and social issues is audited by a third party and the results are published. </t>
  </si>
  <si>
    <t>The financial institution publishes the names of companies that are excluded from investment due to sustainability issues, including the reasons for this exclusion.</t>
  </si>
  <si>
    <t>The financial institution has a zero tolerance policy commitment for all forms of gender discrimination with respect to employment and occupation, including verbal, physical and sexual harassment.</t>
  </si>
  <si>
    <t>Companies have a policy commitment to differentiate the human rights risks faced by women and men.</t>
  </si>
  <si>
    <t xml:space="preserve">Companies have a zero tolerance policy for all forms of gender discrimination including verbal, physical and sexual harassment. </t>
  </si>
  <si>
    <t>Elements 'Gender equality'</t>
  </si>
  <si>
    <t>Yes/No</t>
  </si>
  <si>
    <t>Documents used</t>
  </si>
  <si>
    <t>Relevancy of investment and finance categories / products</t>
  </si>
  <si>
    <t>*  relevant for the themes Consumer protection and Financial inclusion</t>
  </si>
  <si>
    <t>** relevant for the themes Housing and Real estate, Consumer protection and Financial inclusion</t>
  </si>
  <si>
    <t>Current and savings accounts*</t>
  </si>
  <si>
    <t>Revolving credit*</t>
  </si>
  <si>
    <t>Personal loans*</t>
  </si>
  <si>
    <t>Personal investment and insurance*</t>
  </si>
  <si>
    <t>Unabated coal-fired power generation (i.e. without operational carbon capture and storage) is unacceptable.</t>
  </si>
  <si>
    <t>Coal-fired power generation is unacceptable.</t>
  </si>
  <si>
    <t>Fossil fuel-fired power generation is unacceptable.</t>
  </si>
  <si>
    <t>Mortgages**</t>
  </si>
  <si>
    <t>The following elements are crucial for a policy regarding the companies a financial institution invests in or finances:</t>
  </si>
  <si>
    <t>List</t>
  </si>
  <si>
    <t>Score per element</t>
  </si>
  <si>
    <t>Total scores expressed as percentage</t>
  </si>
  <si>
    <t>The financial institution publishes a sufficiently detailed breakdown of its portfolio, for example based on the first four digits of NACE and ISIC.</t>
  </si>
  <si>
    <t>Asset management own account</t>
  </si>
  <si>
    <t>Asset management for account clients</t>
  </si>
  <si>
    <t>Clarification on applicability</t>
  </si>
  <si>
    <t>Relevancy of sector themes</t>
  </si>
  <si>
    <t>Investment category, 
financial product or service</t>
  </si>
  <si>
    <t>Sector theme</t>
  </si>
  <si>
    <t>Asset management for own account</t>
  </si>
  <si>
    <t>Asset management for the account of clients</t>
  </si>
  <si>
    <t>Housing and real estate</t>
  </si>
  <si>
    <t>Oil and gas</t>
  </si>
  <si>
    <t>Notes and quotes (draft assessment)</t>
  </si>
  <si>
    <t>Question to financial instition</t>
  </si>
  <si>
    <t>Feedback from financial institution</t>
  </si>
  <si>
    <t>Response from analyst</t>
  </si>
  <si>
    <t>Notes and quotes (final assessment)</t>
  </si>
  <si>
    <t>Scope: Yes/No</t>
  </si>
  <si>
    <t>1.</t>
  </si>
  <si>
    <t>2.</t>
  </si>
  <si>
    <t>3.</t>
  </si>
  <si>
    <t>4.</t>
  </si>
  <si>
    <t>5.</t>
  </si>
  <si>
    <t>6.</t>
  </si>
  <si>
    <t>7.</t>
  </si>
  <si>
    <t>8.</t>
  </si>
  <si>
    <t>9.</t>
  </si>
  <si>
    <t>10.</t>
  </si>
  <si>
    <t>11.</t>
  </si>
  <si>
    <t>12.</t>
  </si>
  <si>
    <t>13.</t>
  </si>
  <si>
    <t>14.</t>
  </si>
  <si>
    <t>15.</t>
  </si>
  <si>
    <t>For its own direct and indirect greenhouse gas emissions, the financial institution establishes measurable reduction objectives that is aligned with limiting the maximum global temperature increase of 1.5°C.</t>
  </si>
  <si>
    <t>For its financed greenhouse gas emissions, i.e. the emissions of the companies in which the financial institution invests, the financial institution discloses its share of the emissions of the energy companies  and projects it invests in.</t>
  </si>
  <si>
    <t>For its financed greenhouse gas emissions the financial institution establishes measurable reduction objectives that is aligned with limiting the maximum global temperature increase of 1.5°C.</t>
  </si>
  <si>
    <t>The financial institution measures and discloses climate-related impacts in line with the recommendations by the Task Force on Climate-related Financial Disclosures.</t>
  </si>
  <si>
    <t xml:space="preserve">The policy has a maximum threshold  of 30% restricting finance of and investment in coal-fired power generation and coal mining. </t>
  </si>
  <si>
    <t xml:space="preserve">The policy has a maximum threshold of 30% restricting finance of and investment in fossil fuel-fired power generation and extracting oil and gas. </t>
  </si>
  <si>
    <t>The policy has a maximum threshold of 0% restricting finance of and investment in coal-fired power generation and coal mining.</t>
  </si>
  <si>
    <t xml:space="preserve">The policy has a maximum threshold of 0% restricting finance of and investment in fossil fuel-fired power generation and extracting oil and gas. </t>
  </si>
  <si>
    <t>Companies switch from using fossil fuels to using renewable energy sources.</t>
  </si>
  <si>
    <t>16.</t>
  </si>
  <si>
    <t>17.</t>
  </si>
  <si>
    <t>18.</t>
  </si>
  <si>
    <t>19.</t>
  </si>
  <si>
    <t>20.</t>
  </si>
  <si>
    <t>21.</t>
  </si>
  <si>
    <t>CO2-compensation is certified according to the Gold Standard.</t>
  </si>
  <si>
    <t>22.</t>
  </si>
  <si>
    <t xml:space="preserve">Companies do not participate in lobbying (attempting to influence decisions made by regulators) aimed at weakening climate policy. </t>
  </si>
  <si>
    <t>23.</t>
  </si>
  <si>
    <t xml:space="preserve">Companies integrate climate change criteria in their procurement and operational policies. </t>
  </si>
  <si>
    <t>24.</t>
  </si>
  <si>
    <t>The financial institution has systems in place to actively manage pay equity.</t>
  </si>
  <si>
    <t>The financial institution has systems in place to prevent and mitigate gender discrimination of its customers.</t>
  </si>
  <si>
    <t xml:space="preserve">The financial institution guarantees at least 30% participation and equal access of women at senior level positions.  </t>
  </si>
  <si>
    <t>The financial institution guarantees at least 40% participation and equal access of women senior level positions.</t>
  </si>
  <si>
    <t>The financial institution provides targeted professional development for employees to promote equal access for women to senior level positions.</t>
  </si>
  <si>
    <t>Companies have systems in place to actively manage pay equity.</t>
  </si>
  <si>
    <t>Companies have systems in place to prevent and mitigate gender discrimination of its customers.</t>
  </si>
  <si>
    <t>Companies guarantee at least 30% participation and equal access of women at senior level positions.</t>
  </si>
  <si>
    <t xml:space="preserve">Companies guarantee at least 40% participation and equal access of women at senior level positions. </t>
  </si>
  <si>
    <t>Companies provide targeted professional development, and where necessary also education and training, for employees to promote equal access for women to senior level positions.</t>
  </si>
  <si>
    <t>Companies include gender and women's rights criteria in their procurement and operational policies.</t>
  </si>
  <si>
    <t>Companies include clauses on the compliance with gender and women's rights criteria in their contracts with subcontractors and suppliers.</t>
  </si>
  <si>
    <t>Aquaculture</t>
  </si>
  <si>
    <t>Automotive industry</t>
  </si>
  <si>
    <t>Aviation</t>
  </si>
  <si>
    <t>Chemical industry</t>
  </si>
  <si>
    <t>Circuses, zoos, dolphinariums etc.</t>
  </si>
  <si>
    <t>Clothing industry</t>
  </si>
  <si>
    <t>Electronics</t>
  </si>
  <si>
    <t>Furniture industry</t>
  </si>
  <si>
    <t>Garment sector</t>
  </si>
  <si>
    <t>Graphic industry</t>
  </si>
  <si>
    <t>Infant nutrition</t>
  </si>
  <si>
    <t>Livestock</t>
  </si>
  <si>
    <t>Metallurgical industry</t>
  </si>
  <si>
    <t>Pharmaceutical industry</t>
  </si>
  <si>
    <t>Plastics industry</t>
  </si>
  <si>
    <t>Pulp and paper industry</t>
  </si>
  <si>
    <t>Shipbuilding</t>
  </si>
  <si>
    <t>Tobacco</t>
  </si>
  <si>
    <t>Toy industry</t>
  </si>
  <si>
    <t>Cement industry</t>
  </si>
  <si>
    <t>Animal welfare elements</t>
  </si>
  <si>
    <t>Health elements</t>
  </si>
  <si>
    <t>Companies respect labour rights concerning health and safety at work, as described in the ILO conventions and the MNE Declaration.</t>
  </si>
  <si>
    <t>Companies include clauses on the compliance with criteria on health in their contracts with subcontractors and suppliers</t>
  </si>
  <si>
    <t xml:space="preserve">Companies respect international agreements on the production and the use of hazardous or toxic substances as described in the Montreal Protocol (on substances that deplete the ozone layer) </t>
  </si>
  <si>
    <t>Companies apply a prudent use of antimicrobial medicines (antibiotics) in human beings in order to minimize antimicrobial resistance.</t>
  </si>
  <si>
    <t>Companies have a policy commitment to meet their responsibility to respect human rights.</t>
  </si>
  <si>
    <t>Companies have a human rights due diligence process to identify, prevent, mitigate and account for how they address their impact on human rights.</t>
  </si>
  <si>
    <t xml:space="preserve">Companies have processes to enable the remediation of any adverse human rights impact which they cause or to which they contribute. </t>
  </si>
  <si>
    <t>Companies establish or participate in effective operational-level grievance mechanisms for individuals and communities who may be adversely impacted.</t>
  </si>
  <si>
    <t>Companies have special attention for respecting the rights of women, especially to prevent discrimination and to improve equal treatment of men and women.</t>
  </si>
  <si>
    <t xml:space="preserve">Companies have special attention for respecting the rights of children. </t>
  </si>
  <si>
    <t xml:space="preserve">Companies do not enable settlements, including their economic activities, in occupied territories in respect of International Humanitarian Law. </t>
  </si>
  <si>
    <t xml:space="preserve">Companies integrate human rights criteria into their procurement and operational policies. </t>
  </si>
  <si>
    <t>Companies include clauses on compliance with human rights criteria in their contracts with subcontractors and suppliers.</t>
  </si>
  <si>
    <t>Companies prevent negative impacts on High Conservation Value (HCV) areas within their business operations and the areas they manage.</t>
  </si>
  <si>
    <t>Companies prevent negative impacts on protected areas that fall under the categories I-IV of the International Union for Conservation of Nature (IUCN) within their business operations and the areas they manage.</t>
  </si>
  <si>
    <t>Companies prevent negative impacts on UNESCO World Heritage sites within their business operations and the areas they manage.</t>
  </si>
  <si>
    <t>Companies prevent negative impacts on protected areas that fall under the Ramsar Convention on Wetlands within their business operations and the areas they manage.</t>
  </si>
  <si>
    <t>Companies prevent negative impacts for the populations or the number of animal species that are on the IUCN Red List of Threatened Species.</t>
  </si>
  <si>
    <t>Companies make an environmental impact assessment on the total consequences of a large scale project on biodiversity, at least according to GRI 304: Biodiversity 2016 or other relevant standards (mentioned in section 2.8.2).</t>
  </si>
  <si>
    <t xml:space="preserve">Companies integrate criteria on nature into their procurement and operational policies. </t>
  </si>
  <si>
    <t xml:space="preserve">Financial institutions do not participate in transactions nor provide advice for safeguarding tax advantages as the main objective. </t>
  </si>
  <si>
    <t>Financial institutions publish a sustainability report that may contain (a number of) disclosures from the GRI Standards.</t>
  </si>
  <si>
    <t>Financial institutions publish a sustainability report that is set up in accordance with the (Core or Comprehensive option of) GRI Standards.</t>
  </si>
  <si>
    <t>Companies publish a sustainability report that may contain (a number of) disclosures from the GRI Standards.</t>
  </si>
  <si>
    <t>Large enterprises and multinational enterprises publish a sustainability report that is set up in accordance with the (Core or Comprehensive option of) GRI Standards.</t>
  </si>
  <si>
    <t xml:space="preserve">Companies integrate environmental, social and governance criteria in their procurement and operational policies.  </t>
  </si>
  <si>
    <t>Companies prevent conflicts over land rights and acquire natural resources only by engaging in serious consultation with local communities and obtaining free, prior and informed consent (FPIC) when it concerns indigenous peoples.</t>
  </si>
  <si>
    <t>Companies include clauses on the compliance with environmental, social and governance criteria in their contracts with subcontractors and suppliers.</t>
  </si>
  <si>
    <t>Unabated coal-fired power generation (i.e. without operational carbon capture and storage) is unacceptable</t>
  </si>
  <si>
    <t xml:space="preserve">Nuclear energy is unacceptable. </t>
  </si>
  <si>
    <t xml:space="preserve">Large scale hydropower generation is unacceptable. </t>
  </si>
  <si>
    <t xml:space="preserve">The construction of dams complies with the 7 principles of the World Commission on Dams. </t>
  </si>
  <si>
    <t xml:space="preserve">The construction of all water infrastructure projects complies with the 7 principles of the World Commission on Dams. </t>
  </si>
  <si>
    <t>The production of biomaterials complies with the 12 principles of the Roundtable on Sustainable Biomaterials.</t>
  </si>
  <si>
    <t>The financial institution has a measurable target to reduce either its total amount of finance for fossil fuel-fired power generation, or to reduce finance for fossil fuel-fired power generation, relative to its finance for renewable energy generation.</t>
  </si>
  <si>
    <t>The financial institution mentions and describes all companies (on its website) to which it has granted more than USD10 million credit.</t>
  </si>
  <si>
    <t>The financial institution discloses the names of all outstanding project finance transactions and project-related corporate loans, including the information required by the Equator Principles III.</t>
  </si>
  <si>
    <t>The financial institution publishes a breakdown of its portfolio by region, size and industry (in line with GRIs FSSD FS6).</t>
  </si>
  <si>
    <t xml:space="preserve">The financial institution publishes a breakdown of its portfolio in a cross table, combining industry and region data. </t>
  </si>
  <si>
    <t>The financial institution publishes a sufficiently detailed breakdown of its portfolio, for example based on the first two digits of NACE and ISIC.</t>
  </si>
  <si>
    <t>The financial institution publishes the number of companies with which there has been interaction on social and environment topics (in line with GRIs G4 FSSD FS10).</t>
  </si>
  <si>
    <t xml:space="preserve">The financial institution publishes the names of companies with which there has been interaction on social and environmental topics.   </t>
  </si>
  <si>
    <t xml:space="preserve">The financial institution publishes the results of engagement, including the topics, goals and deadlines. </t>
  </si>
  <si>
    <t>The financial institution publishes a sustainability report that may contain (a number of) disclosures from the GRI Standards.</t>
  </si>
  <si>
    <t>The financial institution publishes a sustainability report that is set up in accordance with the (Core or Comprehensive option of) GRI Standards.</t>
  </si>
  <si>
    <t>The financial institution's sustainability report has been verified externally.</t>
  </si>
  <si>
    <t>The financial institution establishes or participates in effective operational-level grievance mechanisms for individuals and communities which may be adversely impacted by activities that it is connected with.</t>
  </si>
  <si>
    <t xml:space="preserve">The financial institution reports on the grievance mechanism process, including its progress and performance. </t>
  </si>
  <si>
    <t>The financial institution commits to respecting and cooperating in good faith with State-based non-judicial and judicial grievance mechanisms when cases that it is connected with are brought to such a mechanism.</t>
  </si>
  <si>
    <t>Offering, promising, giving and requiring, either directly or indirectly, bribes and other undue advantages in order to acquire and to maintain assignments and other undue advantages, is unacceptable.</t>
  </si>
  <si>
    <t>The financial institution has an anti-money laundering policy.</t>
  </si>
  <si>
    <t>The financial institution has a policy to prevent terrorist financing and financing of proliferation.</t>
  </si>
  <si>
    <t>The financial institution reports on its participation in the decision-making processes of international norms and legislation (lobby practices).</t>
  </si>
  <si>
    <t>Companies publicly disclose their ultimate beneficial owner or owners including full name, date of birth, nationality, jurisdiction of residence, number and categories of shares, and if applicable the proportion of shareholding or control.</t>
  </si>
  <si>
    <t>Companies integrate criteria on corruption in their procurement policies and operational policies.</t>
  </si>
  <si>
    <t>Provided by [name subsidiary(ies) or associate(s) within group]</t>
  </si>
  <si>
    <t>Names other relevant standards and initiatives mentioned in policies</t>
  </si>
  <si>
    <t>Names automated scoring standards</t>
  </si>
  <si>
    <t>This table contains formulas, do not adjust manually! Only fill in the other worksheets.</t>
  </si>
  <si>
    <r>
      <t xml:space="preserve">This file presents the Tool that is isued to assess finance and investment policies based on the Fair Finance Guide International (FFGI) 2018 Methodology for Policy Assessment. Please read the document FFGI Methodology 2018 for clarification on assessment elements and the scoring model. Researchers can refer to the documents </t>
    </r>
    <r>
      <rPr>
        <i/>
        <sz val="11"/>
        <color rgb="FF000000"/>
        <rFont val="Arial"/>
        <family val="2"/>
      </rPr>
      <t>Instructions</t>
    </r>
    <r>
      <rPr>
        <sz val="11"/>
        <color rgb="FF000000"/>
        <rFont val="Arial"/>
        <family val="2"/>
      </rPr>
      <t xml:space="preserve"> and </t>
    </r>
    <r>
      <rPr>
        <i/>
        <sz val="11"/>
        <color rgb="FF000000"/>
        <rFont val="Arial"/>
        <family val="2"/>
      </rPr>
      <t>Guidance</t>
    </r>
    <r>
      <rPr>
        <sz val="11"/>
        <color rgb="FF000000"/>
        <rFont val="Arial"/>
        <family val="2"/>
      </rPr>
      <t xml:space="preserve"> for more information and recommendation on doing the assessment.</t>
    </r>
  </si>
  <si>
    <t>Baseline study</t>
  </si>
  <si>
    <t>Scope of policy (%)</t>
  </si>
  <si>
    <t>Question to financial institution</t>
  </si>
  <si>
    <t>Financial institutions endorse the UNEP FI Statement.</t>
  </si>
  <si>
    <t>Financial institutions endorse the Principles for Responsible Investment (PRI).</t>
  </si>
  <si>
    <t>Information and Communications Technology sector</t>
  </si>
  <si>
    <t>UN’s “Transforming our World: the 2030 Agenda for Sustainable Development”</t>
  </si>
  <si>
    <t>DBSA website, Our Strategy: https://www.dbsa.org/EN/About-Us/Pages/Our-Strategy-.aspx</t>
  </si>
  <si>
    <t>“In fulfilling its mandate, the DBSA is guided by a number of international, regional and local policies, accords and agreements. It subscribes to the goals and targets of the United Nation’s “Transforming our World: the 2030 Agenda for Sustainable Development”. Furthermore, in accordance with COP21, it supports business innovation In fulfilling its mandate, the DBSA is guided by a number of international, regional and local policies, accords and agreements. It subscribes to the goals and targets of the United Nation’s “Transforming our World: the 2030 Agenda for Sustainable Development”. Furthermore, in accordance with COP21, it supports business innovation”</t>
  </si>
  <si>
    <t>UN Sustainable Development Goals</t>
  </si>
  <si>
    <t>"The strategy of the DBSA is linked to the objectives of the National Development Plan. The diagram below illustrates the role of the DBSA linked to each National Development Plan (NDP) and Sustainable Development Goal (SDG) objective."</t>
  </si>
  <si>
    <t>Integrated Annual Report 2017-18</t>
  </si>
  <si>
    <t>Corporate Governance Development Framework</t>
  </si>
  <si>
    <t>Association of African Development Finance
Institutions (AADFI) Prudential Standards
Guidelines and Rating System</t>
  </si>
  <si>
    <t>p 53: "Governance Principles"</t>
  </si>
  <si>
    <t>Sustainability Review 2017-18</t>
  </si>
  <si>
    <r>
      <t xml:space="preserve">"Support the South African infrastructure development agenda, including financing and non-financing services support for the municipal sector and </t>
    </r>
    <r>
      <rPr>
        <b/>
        <sz val="11"/>
        <rFont val="Arial"/>
        <family val="2"/>
      </rPr>
      <t>project financing of large scale infrastructure projects and programmes.</t>
    </r>
    <r>
      <rPr>
        <sz val="11"/>
        <rFont val="Arial"/>
        <family val="2"/>
      </rPr>
      <t>"</t>
    </r>
  </si>
  <si>
    <t>Sustainability Review 2017-19</t>
  </si>
  <si>
    <t>p 11: "The safeguards also endorse global good practice standards and guidelines such as those found in: Global Compact’s Principles for Responsible Investment."</t>
  </si>
  <si>
    <t>The International Financial Corporation
Sustainability Framework</t>
  </si>
  <si>
    <t>p 11: "The safeguards also endorse global good practice standards and guidelines such as those found in: The International Financial Corporation
Sustainability Framework."</t>
  </si>
  <si>
    <t>The United Nations Development Programme’s
Principles of Good Governance</t>
  </si>
  <si>
    <t>The International Organisation for Standardisation
(ISO) 26000</t>
  </si>
  <si>
    <t>The Integrated Reporting Committee’s Framework
for Integrated Reporting</t>
  </si>
  <si>
    <t>The King IV Report on Corporate Governance for
South Africa 2016</t>
  </si>
  <si>
    <t xml:space="preserve">p 11: "The safeguards also endorse global good practice standards and guidelines such as those found in: The United Nations Development Programme’s
Principles of Good Governance."  </t>
  </si>
  <si>
    <t>p 11: "The safeguards also endorse global good practice standards and guidelines such as those found in: The International Organisation for Standardisation
(ISO) 26000."</t>
  </si>
  <si>
    <t>p 11: "The safeguards also endorse global good practice standards and guidelines such as those found in: The Integrated Reporting Committee’s Framework for Integrated Reporting."</t>
  </si>
  <si>
    <t>Project Grievance Procedure 2018</t>
  </si>
  <si>
    <t>p 4, para 3.1.1: "Any project affected party who has a reasonable belief that a DBSA funded project or programme may potentially result in a health or environmental risk or adverse impact may raise a concern or report a complaint."</t>
  </si>
  <si>
    <t>Embedded Generation Investment Programme: Environmental and Social Management Framework</t>
  </si>
  <si>
    <t>Environmental and Social Safeguard Standards 2018</t>
  </si>
  <si>
    <t>p 77: "The ESMP will describe the operational policies and manuals, management systems, procedures, practices and capital investments the
client will use to develop and implement the agreed measures and actions to enhance project environmental and social performance."         p 24: "Category 4 financial intermediaries are required to:
• Have adequate corporate environmental and social governance policies, and apply the DBSA’s Standards to its Category 1 - and
Category 2 subprojects, comply with local environmental and social policy and legislation and seek global best practices as
applicable to their operational activities."</t>
  </si>
  <si>
    <t>p 24: "Category 4 financial intermediaries are required to:
• Have adequate corporate environmental and social governance policies, and apply the DBSA’s Standards to its Category 1 - and
Category 2 subprojects, comply with local environmental and social policy and legislation and seek global best practices as
applicable to their operational activities."</t>
  </si>
  <si>
    <t>p 41-42: "Community consultation and participation
The Client will:
• Consult with Indigenous Peoples present in or having collective attachment to the project area regarding the proposed
project, the project design and project implementation arrangements.
• Prepare a consultation strategy outlining how affected Indigenous Peoples will be consulted and participate in the project
cycle.
• Detail the proposed consultation strategy in a time - bound plan such as an Indigenous Peoples Plan, (or a broader
Community Development Plan containing separate Indigenous Peoples components). The scope and scale of this plan will
be commensurate with the potential project risks and impacts. The Client will engage with the affected Indigenous Peoples
communities on the following basis:
o Undertake analysis of and plan engagements with key and affected stakeholders
o Involve and recognise the Indigenous Peoples traditional leadership, recognised community structures and community
representatives and their influence in the consultation process o Disclose project related information
o Undertake culturally appropriate good faith, consultation, stakeholder participation to obtain FPIC with affected
indigenous peoples
o Apply FPIC to project design, implementation, and expected project outcomes impacting on affected Indigenous Peoples
communities
o Ensure the stakeholder consultation process provides sufficient time and resources to involve Indigenous Peoples in
effective project related decision - making
o Document the final agreement and negotiation outcome between all key and affected stakeholders."</t>
  </si>
  <si>
    <t>p 32: "The Client will:
• Undertake meaningful consultation to provides stakeholders with an opportunity to freely express their views on project
design, potential risks and impacts, mitigation measures
• Consider and respond to project beneficiaries and affected parties responses to the project
• Consult with all project affected parties in a culturally appropriate manner which is free of manipulation, interference,
coercion, discrimination and intimidation
• Undertaking FPIC procedures does not require the Client to ensure unanimity with all stakeholders. FPIC may be achieved
when some groups within the affected community explicitly disagree with the project or certain project activities."</t>
  </si>
  <si>
    <t>Ramsar Convention on Wetlands</t>
  </si>
  <si>
    <t>p 62: "Objectives: To comply with international good practice, environmental law (e.g. the United Nations Convention on Biodiversity, and
international shared waters resource law), and related agreements (e.g. the Wetland Convention (RAMSAR))."</t>
  </si>
  <si>
    <t>United Nations Convention on Biodiversity</t>
  </si>
  <si>
    <t xml:space="preserve">p 63: "Legally Protected and Internationally Recognised Areas of High Biodiversity Value
This refers to areas with regional / international high biodiversity value or designated status such as World Heritage Natural Sites,
Biosphere Reserves, Ramsar sites, Wetlands of International Importance, Key Biodiversity Areas, Important Bird Areas, and Alliance
for Zero Extinction Sites. Where projects occur within a legally protected area or have the potential to adversely affect an area
designated for protection, the client will adhere to all the critical habitat requirements mentioned above and will in addition:
• Undertake all project related activities in a manner consistent with the area’s legal protection status and management
objectives
• Demonstrate that the proposed development in such areas is legally permitted
• Implement the project in a manner consistent with government recognised management plans
• Consult and involve protected area sponsors and managers, all project - affected and other interested parties in project
planning, design, implementation, monitoring, and evaluation
• Implement additional programmes to promote and enhance conservation aims and effective management.      p 55: "Ecosystem Services
Direct project impact on ecosystem services may impact negatively on the community health and safety. Land use changes or the
loss of natural buffer areas (wetlands, mangroves and upland forests), which mitigate the effects of flooding, landslides and fire, may
result in increased community vulnerability to safety - related risks and impacts. Natural resources degradation of, such as adverse
impacts on the quality, quantity, and availability of freshwater, may result in health - related risks and impacts. Where appropriate
and feasible, the client will:
• Identify the project’s potential risks and impacts on ecosystem services that may be exacerbated by climate change
• Avoid adverse impacts, and if they are unavoidable, implement appropriate mitigation measures."      </t>
  </si>
  <si>
    <t>p 63: "Legally Protected and Internationally Recognised Areas of High Biodiversity Value
This refers to areas with regional / international high biodiversity value or designated status such as World Heritage Natural Sites,
Biosphere Reserves, Ramsar sites, Wetlands of International Importance, Key Biodiversity Areas, Important Bird Areas, and Alliance
for Zero Extinction Sites. Where projects occur within a legally protected area or have the potential to adversely affect an area
designated for protection, the client will adhere to all the critical habitat requirements mentioned above and will in addition:
• Undertake all project related activities in a manner consistent with the area’s legal protection status and management
objectives
• Demonstrate that the proposed development in such areas is legally permitted
• Implement the project in a manner consistent with government recognised management plans
• Consult and involve protected area sponsors and managers, all project - affected and other interested parties in project
planning, design, implementation, monitoring, and evaluation
• Implement additional programmes to promote and enhance conservation aims and effective management."</t>
  </si>
  <si>
    <t>p 12: "Legally Protected Area: A defined geographical space, recognised, dedicated and managed through legal or other effective means, to achieve long - term nature conservation with associated
ecosystem services and cultural values. This includes areas proposed by governments
for designation as legally protected and designated areas including IUCN Protected Categories (I - V), including marine areas, and established corridors between such sites."                                p 63: "Legally Protected and Internationally Recognised Areas of High Biodiversity Value
This refers to areas with regional / international high biodiversity value or designated status such as World Heritage Natural Sites,
Biosphere Reserves, Ramsar sites, Wetlands of International Importance, Key Biodiversity Areas, Important Bird Areas, and Alliance
for Zero Extinction Sites. Where projects occur within a legally protected area or have the potential to adversely affect an area
designated for protection, the client will adhere to all the critical habitat requirements mentioned above and will in addition:
• Undertake all project related activities in a manner consistent with the area’s legal protection status and management
objectives
• Demonstrate that the proposed development in such areas is legally permitted
• Implement the project in a manner consistent with government recognised management plans
• Consult and involve protected area sponsors and managers, all project - affected and other interested parties in project
planning, design, implementation, monitoring, and evaluation
• Implement additional programmes to promote and enhance conservation aims and effective management."</t>
  </si>
  <si>
    <t>p 78: "ANNEXURE 1.5: CONTRACTOR MANAGEMENT
The Client will ensure that all contractors engaged on the project operate in a manner consistent with the ESSSs and ESMP
requirements. The Client to take responsibility for: Ensuring that supply chain management and related procurement policy and practice complies with the DBSA ESSSs including
that of any appointed subcontractors."</t>
  </si>
  <si>
    <t>p 52: "Human Resources Policies and Procedures
The client - or project - related 3rd parties must: • Apply non - discrimination and equal opportunity and make employment decisions on the basis of inherent job requirements,
not discriminate on the basis of race, gender, nationality, religion or belief, disability, age, sexual orientation, or ethnic, social
and indigenous origin
• Take special measures to address harassment, intimidation, and / or exploitation, especially in relation to vulnerable groups
such as women."</t>
  </si>
  <si>
    <t>Code of Ethics 2017</t>
  </si>
  <si>
    <t>United Nations Environment Programme (UNEP) Finance Initiative</t>
  </si>
  <si>
    <t>p 11: "The safeguards also endorse global good practice standards and guidelines such as those found in: UNEP Finance Initiative (www.unepfi.org)."</t>
  </si>
  <si>
    <t>p 63: "Invasive Alien Species
The client will:
• Not intentionally introduce any new alien species unless this is carried out in accordance with the existing regulatory
framework for such introduction
• Not deliberately introduce any alien species with a high risk of invasive behaviour regardless of whether the regulatory
framework permits such introductions
• Implement measures to avoid the potential for accidental or unintended introductions including the transportation of
substrates and vectors (such as soil, ballast, and plant materials) that may harbour alien species
• Where feasible, take measures to eradicate alien species from the natural habitats over which the client has management
control."</t>
  </si>
  <si>
    <t>There is no consideration of water scarcity impact assessments in the ESSS.</t>
  </si>
  <si>
    <t>Environmental Appraisal Framework</t>
  </si>
  <si>
    <t>p 52: "STANDARD 6: LABOUR AND WORKING CONDITIONS
6.1 Introduction
ESSS6 recognises the importance of employment creation and income generation in pursuit of poverty reduction and inclusive
economic growth. Clients should promote sound worker - management relationship and enhance the development benefits of a
project by treating workers in the project fairly, and provide safe and healthy working conditions.
6.2 Objectives
• To promote fair treatment, non-discrimination and equal opportunity of project workers
• To protect workers, especially vulnerable workers such as women, persons with disabilities, migrant and contract workers, as
appropriate
• To promote health and safety in the workplace
• To prevent the use of all forms of forced and/or child labour
• To provide workers with accessible means to raise workplace concerns."                          "The ILO laws and other international best practice shall take precedence in cases where local legal requirements do not address
labour related considerations. http://www.ilo.org/legacy/english/dialogue/ifpdial/llg/main.htm."</t>
  </si>
  <si>
    <t>p 91: "Cleaning equipment and disposing of unwanted pesticides: Detail the effort and derive a financial cost estimate for dealing
with pesticide wastes in a responsible, safe and legal manner. The Client will use reputable third parties to conduct hazardous
waste disposal, including contractors and legitimate enterprises licensed by the relevant government regulatory agencies and
obtain the chain of custody documentation to the final destination. Minimise the unintentional generation and release such as
by incineration, of chemicals listed in Annex C of the Stockholm Convention. Review the pesticides in terms of the Montreal
Protocol on Substances that Deplete the Ozone Layer."</t>
  </si>
  <si>
    <t>The Stockholm Convention on Persistent
Organic Pollutants (POPs)</t>
  </si>
  <si>
    <t>p 11: "The safeguards also endorse global good practice standards and guidelines such as those found in: The Stockholm Convention on Persistent
Organic Pollutants (POPs)."</t>
  </si>
  <si>
    <t>Vienna Convention on the Protection of the
Ozone Layer and the Montreal Protocol on
Substances that Deplete the Ozone Layer</t>
  </si>
  <si>
    <t>p 11: "The safeguards also endorse global good practice standards and guidelines such as those found in: Vienna Convention on the Protection of the
Ozone Layer and the Montreal Protocol on
Substances that Deplete the Ozone Layer."</t>
  </si>
  <si>
    <t>p 91: "Cleaning equipment and disposing of unwanted pesticides: Detail the effort and derive a financial cost estimate for dealing
with pesticide wastes in a responsible, safe and legal manner. The Client will use reputable third parties to conduct hazardous
waste disposal, including contractors and legitimate enterprises licensed by the relevant government regulatory agencies and
obtain the chain of custody documentation to the final destination. Minimise the unintentional generation and release such as
by incineration, of chemicals listed in Annex C of the Stockholm Convention."</t>
  </si>
  <si>
    <t>p 67: "Waste Management: To manage waste effectively, the client will:: Ensure that any third party contracted to manage and dispose of project related hazardous waste provides chain - of - custody
documentation and complies with relevant legislation and Basel Convention rules."</t>
  </si>
  <si>
    <t>Rotterdam Convention on the Prior Informed
Consent Procedure (PIC) for Certain
Hazardous Chemicals and Pesticides in
International Trade</t>
  </si>
  <si>
    <t>p 11: "The safeguards also endorse global good practice standards and guidelines such as those found in: Rotterdam Convention on the Prior Informed
Consent Procedure (PIC) for Certain
Hazardous Chemicals and Pesticides in
International Trade."</t>
  </si>
  <si>
    <t>p 93: "Strategic planning (options analysis, cost - benefit analysis, strategic site selection, initial design), and for regional or larger scale
IWLRM programmes, SESA, to establish:
• Major environmental and social features
• Develop detailed understanding of all project positive and negative environmental and social impacts. Where necessary
design appropriate mitigants covering at least:
o Geology / Hydrogeology
o Soils, Run - off and Flooding
o Pollution of Soils and Water
o Air Quality."</t>
  </si>
  <si>
    <t>The International Organisation for Standardisation (ISO) 26000</t>
  </si>
  <si>
    <t>p 11: "The safeguards also endorse global good practice standards and guidelines such as those found in: The International Organisation for Standardisation (ISO) 26000."</t>
  </si>
  <si>
    <t>No reference to this element in any publicly available document.</t>
  </si>
  <si>
    <t>DBSA Employment Equity Policy not publicly available.</t>
  </si>
  <si>
    <r>
      <t xml:space="preserve">"Support the South African infrastructure development agenda, </t>
    </r>
    <r>
      <rPr>
        <b/>
        <sz val="11"/>
        <color theme="1"/>
        <rFont val="Arial"/>
        <family val="2"/>
      </rPr>
      <t>including financing and non-financing services support for the municipal sector</t>
    </r>
    <r>
      <rPr>
        <sz val="11"/>
        <color theme="1"/>
        <rFont val="Arial"/>
        <family val="2"/>
      </rPr>
      <t xml:space="preserve"> and project financing of large scale infrastructure projects and programmes."                     
"Provide conventional and boutique financing service:
• Debt
• Mezzanine Finance
• Limited nonrecourse lending"</t>
    </r>
  </si>
  <si>
    <t xml:space="preserve">p 11: "The safeguards also endorse global good practice standards and guidelines such as those found in: World Bank Operational Standard for Safety of Dams, which includes World Commission on Dams." </t>
  </si>
  <si>
    <t>Annual Financial Statements 2018-19</t>
  </si>
  <si>
    <t>p 19: Statement of Financial Position indicates that DBSA holds investment securities and equity investments. (Also see pp 89 and 93)</t>
  </si>
  <si>
    <t>p 62: "ESSS9 adopts a precautionary approach to conserve, manage and use biodiversity in a sustainable manner in line with the Rio
Declaration and the CBD."</t>
  </si>
  <si>
    <t>p 19: "Grievance Mechanism and Accountability
The DBSA requires the Client to provide a grievance mechanism, process, or procedure to receive and assist resolve project-affected parties concerns and grievances arising from the project. The grievance mechanism should be proportionate to the project risks and
impacts. When interested and affected parties are unable to obtain an adequate response from a Client, then the party can resort to following DBSA grievance procedures. After bringing their concerns directly to the DBSA’s attention and giving DBSA Management a reasonable
opportunity to respond, project-affected parties may follow the procedures outlined on the web: (http://www.dbsa.org/EN/InvestorRelations/Pages/Sustainability.aspx). The Promotion of Access to Information Act 2000 provides the legislative framework for project disclosure for the DBSA." p 40: "4.2 Objectives
• To assist the Client ensure that the development process respects Indigenous Peoples human rights, dignity, aspirations,
culture, and natural resource-based livelihoods
• To anticipate and avoid adverse project impacts on Indigenous Peoples communities, or when avoidance is not possible, to
minimise and/or compensate for such impacts
• To undertake full FPIC with Indigenous Peoples."</t>
  </si>
  <si>
    <t>DBSA website - Products &amp; Services 301019</t>
  </si>
  <si>
    <t>DBSA website - Products &amp; Services 30102019</t>
  </si>
  <si>
    <t>DBSA website - Fund Comparison 30102019</t>
  </si>
  <si>
    <t>DBSA Act</t>
  </si>
  <si>
    <t>Board of Director's Policy on Conflict of Interest</t>
  </si>
  <si>
    <t>Internal Control Policy</t>
  </si>
  <si>
    <t>Operational Policy Management Framework</t>
  </si>
  <si>
    <t>Climate Finance Facility - Environmental and Social Management Framework</t>
  </si>
  <si>
    <t>Whistle Blowing Policy</t>
  </si>
  <si>
    <t>p 72: "The DBSA became a signatory to the UNGC on 9 September 2014, committing the organisation to the 10 universal principles of the UNGC and reflecting the importance that the DBSA Board and management team place on good corporate citizenship. The DBSA is committed to upholding fundamental human rights, ensuring fair labour practices, working against corruption in all its forms, and protecting the natural environment within which it operates."</t>
  </si>
  <si>
    <t>p 36 - 38: "STANDARD 3: GENDER MAINSTREAMING      3.1 Introduction
The business case for gender inclusive financing has been made by institutions like the World Bank, the World Economic Forum and McKinsey Global Institute. These institutions argue that women have power as business owners, consumers and investors and
therefore represent an opportunity that could contribute as much as $28 trillion annually to the global GDP by 2025. In South Africa, the market is much smaller but by financing an entire value - chain of men and women consumers, suppliers and investors, the
development agenda could have more impact than it has with a narrow client base.
Gender - lens financing introduces new products into a market that is saturated with conventional financing products thereby leading
to innovation in finance and operation systems. The DBSA has committed itself to gender - lens investing and to gender equality in
the infrastructure financing sector.
As a Development Finance Institution, the DBSA is mandated with creating an inclusive and sustainable society through improving the
quality of life of all its clients and beneficiaries. To achieve this, the DBSA employs a gender lens to all investments and interventions
across all its projects. Gender equality is an important international continental, regional and national goal that is recognised in SDG
5 and which the DBSA aims to achieve through its role in infrastructure financing.
The DBSA recognises that gender inequality exposes individuals to different types of risks and impacts from development projects,
especially in areas of health, education, labour, water and sanitation, energy, transport, ICT and access to, benefits from and control
of resources.
As social groups with distinct views, experiences, needs, and preferences, women, girls, and sexual and gender minorities are more
frequently among the most marginalised and vulnerable segments of the population due to cultural and structural inequalities in
Africa. As a result, their economic, social, and legal status can limit their ability to participate in and benefit from development
initiatives. At the same time, DBSA recognises that all marginalised groups play a vital role in achieving sustainable and inclusive
development. Therefore, Gender equality is relevant to the success of infrastructure investments.
This safeguard was adapted from the GEF, AfDB, and ADB that have years of experience mainstreaming gender into their operations
and supporting clients in their efforts to become more gender sensitive and responsive in their work.
3.2 Objectives
This safeguard helps ensure that the development process respects the dignity, human rights, economies, and cultures of all
individuals, regardless of their gender, sexual orientation, or gender identity. This safeguard ensures that DBSA investments:
• Protect women’s human rights and comply with international women’s and human rights standards and treaties,
• Increase knowledge and insights about gender and vulnerable group’s (including people living with disabilities) into project
concepts and governance;
• Identify strategies to increase women’s and marginalised groups’ participation and representation in sustainable
infrastructure project solutions;
• Adopt due diligence practices which mainstream gender considerations into project planning and execution thereby ensuring
that projects respond to distinct gender needs and proactively address gender inequalities, including men’s and women’s
differential access to assets, property, education, credit, and other resources;
• Identify and prevent potentially direct or indirect project or programme related harm on women, men, girls and boys,
including changes in livelihood or environmental degradation and sustainability;
• Incorporate sex - disaggregated data into project reporting to accurately measure and assess investments’ gender impacts;
• Proactively engage women and men in culturally appropriate languages, forms and ways throughout the project lifecycle on
the basis of FPIC principles; and,
• Provide adequate budgeting for integrating gender empowerment into project execution plans.
The gender mainstreaming guidelines provide a framework for project sponsors or clients to follow to ensure that their proposals
are gender sensitive and are ready to be considered fairly and equally by our appraisal process. Clients are advised to discuss these
gender frameworks with the project teams and institutional and social specialists at the DBSA to ensure that they understand the
Bank’s expectations as they relate to gender mainstreaming."</t>
  </si>
  <si>
    <t>p 19: "Grievance Mechanism and Accountability
The DBSA requires the Client to provide a grievance mechanism, process, or procedure to receive and assist resolve project-affected parties concerns and grievances arising from the project. The grievance mechanism should be proportionate to the project risks and
impacts. When interested and affected parties are unable to obtain an adequate response from a Client, then the party can resort to following DBSA grievance procedures. After bringing their concerns directly to the DBSA’s attention and giving DBSA Management a reasonable opportunity to respond, project-affected parties may follow the procedures outlined on the web: (http://www.dbsa.org/EN/InvestorRelations/Pages/Sustainability.aspx). The Promotion of Access to Information Act 2000 provides the legislative framework for project disclosure for the DBSA." 
p 40: "4.2 Objectives
• To assist the Client ensure that the development process respects Indigenous Peoples human rights, dignity, aspirations, culture, and natural resource-based livelihoods
• To anticipate and avoid adverse project impacts on Indigenous Peoples communities, or when avoidance is not possible, to minimise and/or compensate for such impacts 
• To undertake full FPIC with Indigenous Peoples"</t>
  </si>
  <si>
    <t>p 19: "Grievance Mechanism and Accountability
The DBSA requires the Client to provide a grievance mechanism, process, or procedure to receive and assist resolve project-affected parties concerns and grievances arising from the project. The grievance mechanism should be proportionate to the project risks and
impacts. When interested and affected parties are unable to obtain an adequate response from a Client, then the party can resort to following DBSA grievance procedures. After bringing their concerns directly to the DBSA’s attention and giving DBSA Management a reasonable opportunity to respond, project-affected parties may follow the procedures outlined on the web: (http://www.dbsa.org/EN/InvestorRelations/Pages/Sustainability.aspx). The Promotion of Access to Information Act 2000 provides the legislative framework for project disclosure for the DBSA."</t>
  </si>
  <si>
    <t>p 41-42: "Community consultation and participation
The Client will:
• Consult with Indigenous Peoples present in or having collective attachment to the project area regarding the proposed project, the project design and project implementation arrangements. 
• Prepare a consultation strategy outlining how affected Indigenous Peoples will be consulted and participate in the project cycle.
• Detail the proposed consultation strategy in a time - bound plan such as an Indigenous Peoples Plan, (or a broader Community Development Plan containing separate Indigenous Peoples components). The scope and scale of this plan will
be commensurate with the potential project risks and impacts. The Client will engage with the affected Indigenous Peoples communities on the following basis:
o Undertake analysis of and plan engagements with key and affected stakeholders
o Involve and recognise the Indigenous Peoples traditional leadership, recognised community structures and community representatives and their influence in the consultation process o Disclose project related information
o Undertake culturally appropriate good faith, consultation, stakeholder participation to obtain FPIC with affected indigenous peoples
o Apply FPIC to project design, implementation, and expected project outcomes impacting on affected Indigenous Peoples communities
o Ensure the stakeholder consultation process provides sufficient time and resources to involve Indigenous Peoples in effective project related decision - making
o Document the final agreement and negotiation outcome between all key and affected stakeholders."</t>
  </si>
  <si>
    <t>p 32: "The Client will:
• Undertake meaningful consultation to provides stakeholders with an opportunity to freely express their views on project design, potential risks and impacts, mitigation measures
• Consider and respond to project beneficiaries and affected parties responses to the project 
• Consult with all project affected parties in a culturally appropriate manner which is free of manipulation, interference, coercion, discrimination and intimidation
• Undertaking FPIC procedures does not require the Client to ensure unanimity with all stakeholders. FPIC may be achieved when some groups within the affected community explicitly disagree with the project or certain project activities."</t>
  </si>
  <si>
    <r>
      <rPr>
        <b/>
        <sz val="10"/>
        <rFont val="Arial"/>
        <family val="2"/>
      </rPr>
      <t>There is no requirement for financed companies to protect against exploitation of children. There is only reference to Child Labour.</t>
    </r>
    <r>
      <rPr>
        <sz val="10"/>
        <rFont val="Arial"/>
        <family val="2"/>
      </rPr>
      <t xml:space="preserve"> 
p 31: "Identification of vulnerable groups and their needs
The Client will:
• Identify project beneficiaries and project affected parties who because of particular circumstances and conditions are likely to be disadvantaged or vulnerable as a result of the project. This may include the landless, those without legal titles to land,
poor, women, female headed households, youth, people living with disabilities, elderly, minority groups, marginalised social groups, indigenous peoples, and some categories of children and child headed households,
• Analyse the factors that cause vulnerability and the impacts it has on the identified groups to express their views about the project, influence project design and implementation arrangements, and develop appropriate mitigation measures.
• Where groups are identified as vulnerable, implement appropriate differentiated measures to ensure that such groups are not disproportionately impacted by adverse impacts and share in project related development benefits and opportunities,
• Where the project environmental and social impacts assessment identifies that vulnerable groups may experience adverse effects, develop a Vulnerable Peoples Plan in collaboration with the identified vulnerable groups, which will specify measures
to:
o Ensure that the affected vulnerable group receives culturally appropriate benefits
o Avoid, minimise, mitigate or compensate for adverse effects
o Consult with the identified vulnerable group and outline grievance procedures to be followed
o Monitor and evaluate project activities and outcomes
o Provide a budget for implementing planned measures."                                                      
 p 53: "The client - or project - related 3rd parties must: Not employ children or use child labour in any manner." </t>
    </r>
  </si>
  <si>
    <t>p 58: "EQUAL REMUNERATION FOR WOMEN AND MEN
Remuneration and employee benefits are attractive, wellstructured, competitive and are aligned with legislation.
Remuneration practices are regularly reviewed and the DBSA is committed to removing discrimination in pay scales.
Pay differentials are disclosed in terms of employment equity legislation. The income levels of men and women are continually reviewed and any possibly unfair anomalies are addressed.
Positions are evaluated and graded in terms of job outputs – race and gender are not considered in the evaluation process. This ensures a like-for-like comparison in the marketplace. The DBSA has only one pay scale,
based on job contribution and market comparisons."</t>
  </si>
  <si>
    <t>p 78: "ANNEXURE 1.5: CONTRACTOR MANAGEMENT
The Client will ensure that all contractors engaged on the project operate in a manner consistent with the ESSSs and ESMP requirements. The Client to take responsibility for: Ensuring that supply chain management and related procurement policy and practice complies with the DBSA ESSSs including that of any appointed subcontractors."</t>
  </si>
  <si>
    <t>p 12: "Legally protected area: A defined geographical space, recognised, dedicated and managed through legal or other effective means, to achieve long - term nature conservation with associated ecosystem services and cultural values. This includes areas proposed by governments for designation as legally protected and designated areas including IUCN Protected Categories (I - V), including marine areas, and established corridors between such sites."         
p 59: "Legally Protected Cultural Heritage Areas
The Client will, as part of the Environmental and Social Assessment, determine the presence of all project affected listed legally protected cultural heritage areas. If the proposed project will be located within a legally protected area or a legally defined buffer
zone, the Client will:
• Comply with local, national, regional or international cultural heritage regulations and the applicable protected area management plans
• Consult with protected area sponsors and managers, project - affected parties and other interested parties regarding the proposed project
• Implement additional programmes, to promote and enhance the protected areas conservation aims."</t>
  </si>
  <si>
    <t>p 63: "Legally Protected and Internationally Recognised Areas of High Biodiversity Value
This refers to areas with regional / international high biodiversity value or designated status such as World Heritage Natural Sites, Biosphere Reserves, Ramsar sites, Wetlands of International Importance, Key Biodiversity Areas, Important Bird Areas, and Alliance
for Zero Extinction Sites. Where projects occur within a legally protected area or have the potential to adversely affect an area designated for protection, the client will adhere to all the critical habitat requirements mentioned above and will in addition:
• Undertake all project related activities in a manner consistent with the area’s legal protection status and management objectives
• Demonstrate that the proposed development in such areas is legally permitted
• Implement the project in a manner consistent with government recognised management plans
• Consult and involve protected area sponsors and managers, all project - affected and other interested parties in project planning, design, implementation, monitoring, and evaluation
• Implement additional programmes to promote and enhance conservation aims and effective management."</t>
  </si>
  <si>
    <t>Funding is coming from other parties, not with the aim to generate revenue for them, but for the overarching projects. Some funds are financed by external parties such as the European Union.
During this pilot project the category is considered not applicable. In the scoring model the category will not included.</t>
  </si>
  <si>
    <t xml:space="preserve">p 73: "References: Equator Principles. Guidance for EPFIS on Incorporating Environmental and Social Considerations into Loan Documentation, March 2014. www.equator - principles.com Equator Principles. The Equator Principles, June 2013. www.equator - principles.com."
However, DBSA is not a member of EP and does not commit to uphold the principles. 
</t>
  </si>
  <si>
    <t xml:space="preserve">p 73: "References: International Finance Corporation. Performance Standard 7: Indigenous Peoples, International Finance Corporation, 01 January 2012 International Finance Corporation. Performance Standards on Environmental and Social Sustainability, January 2012. www.ifc.org."
However, DBSA does not expect the client to adhere IFC PS so we can't give the scores automatically. As the text of the ESSS look very much like IFC, we have checked the elements that would normally be granted score for applying IFC PS. </t>
  </si>
  <si>
    <t>p 52: "6.2 Objectives
• To promote fair treatment, non-discrimination and equal opportunity of project workers
• To protect workers, especially vulnerable workers such as women, persons with disabilities, migrant and contract workers, as appropriate
• To promote health and safety in the workplace
• To prevent the use of all forms of forced and/or child labour
• To provide workers with accessible means to raise workplace concerns"                                         
"Human Resources Policies and Procedures
The client - or project - related 3rd parties must: • Take special measures to address harassment, intimidation, and / or exploitation, especially in relation to vulnerable groups such as women."</t>
  </si>
  <si>
    <t>p 52-53: "6.4 Client Responsibility to Implement ESSS6
Human Resources Policies and Procedures
The client - or project - related 3rd parties must: • Considers the adverse impacts associated with supply chains including the risk of child labour, forced labour, significant occupational, health or safety considerations, and takes appropriate steps to utilise alternate products / supply chains
• Continuously monitor the primary supply chain and introduce procedures and mitigation measures to ensure that primary suppliers take steps to prevent or to correct imminent danger, death or serious harm to workers."</t>
  </si>
  <si>
    <t>Average</t>
  </si>
  <si>
    <t>p. 52: STANDARD 6: LABOUR AND WORKING CONDITIONS" on prevention of deteriation of health employees.
p. 55: "STANDARD 7: COMMUNITY HEALTH AND SAFETY
7.1 Introduction
ESSS7 recognises that project activities, equipment, and infrastructure can increase community exposure to risks and impacts. The Standard, therefore, addresses the health, safety, and security risks and impacts on project - affected communities and the corresponding responsibility of Clients to avoid or minimise such risks and impacts, with particular attention to people who, because of their particular circumstances, may be vulnerable.
7.2 Objectives
• To anticipate and avoid adverse impacts on the health and safety of project - affected communities during the project life - cycle
• To promote quality and safety in the infrastructure design and construction
• To avoid or minimise community exposure to project - related traffic and road safety risks, diseases and hazardous materials
• To put effective measures in place to address emergency events and avoid disasters
• To ensure that personnel and property are safe
7.3 Client Responsibility to Implement ESSS7
Community Health and Safety
The Client will:
• Evaluate the risks and impacts to the health and safety of the affected communities during the project life - cycle and shall establish preventive and control measures consistent with GIIP4
• Identify risks and impacts and propose mitigation measures that are commensurate with their nature and magnitude. These measures will favour avoidance of the risks and impacts over minimisation."</t>
  </si>
  <si>
    <r>
      <t xml:space="preserve">p 11: "The safeguards also endorse global good practice standards and guidelines such as those found in: Rotterdam Convention on the Prior Informed Consent Procedure (PIC) for Certain Hazardous Chemicals and Pesticides in International Trade."         
</t>
    </r>
    <r>
      <rPr>
        <b/>
        <sz val="10"/>
        <rFont val="Arial"/>
        <family val="2"/>
      </rPr>
      <t xml:space="preserve">Note: Only content score because Rotterdam Convention not specifically mentioned in ESSS. </t>
    </r>
  </si>
  <si>
    <t>p 67: "To manage hazardous materials, the client will:
• Determine the potential hazardous materials to be used or generated throughout the project lifecycle
• Consider alternatives that use or generate less hazardous materials
• Not manufacture, trade, donate or use any chemicals or hazardous materials that are banned or subject to phase - out by international treaties, such as ozone depleting substances, persistent organic pollutants or highly toxic materials."</t>
  </si>
  <si>
    <t>p 67: "To address air pollution including Greenhouse gas emissions, the client will:
• Ensure the project ESIA / ESMP and ESMS estimate all project related air pollution sources. This includes pollutants associated with burning fossil fuels, including GHG emissions
• Report on emissions using a suitable methodology compliant with the United Nations Convention on Climate Change and aligned to International industrial Good Practice guidelines. The Intergovernmental Panel on Climate Change, international organisations, such as the Asian Development Bank (ADB) or IFC and or relevant host country agencies provide estimation methodologies. ESSS1 for DBSA emissions screening and categorisation tool
• Provide DBSA with project gross and net GHG emissions estimates and any emission savings (due to alternative site, technological use or other intervention) and the cost of this intervention
• Provide a project Development Results Framework to the DBSA for use in its Project and GHG Tracking Tools to inform DBSA public reporting
• Report on GHG emissions."</t>
  </si>
  <si>
    <t xml:space="preserve">p. 17: "DBSA investment decision making and environmental and social appraisal procedures
The DBSA undertakes a rigorous investment appraisal for all programmes and projects which it considers for financing. As evidence or DBSA’s commitment to sustainable and equitable development, the environmental and social appraisal forms a component of the overall investment appraisal and enables the DBSA to mainstream environmental and principles to investment projects within DBSA’s mandate. The DBSA procedures are aligned with good international industry practice (GIIP) for environmental and social
assessment and are implemented by the DBSA‘s environmental and social analysts. The project Environmental and Social assessment is conducted throughout the process of preparing and finalising the investment transaction for financing."
No reason to assume the document is also used for asset management own account, explaining only the decision making process of transaction for financing and speaking of clients - instead of investee companies. </t>
  </si>
  <si>
    <t>p 37-38: "A gender - responsive social assessment will:
• Assess how the project is likely to have gender differentiated impacts.
• Identify opportunities for addressing infrastructure requirements of women, girls, and sexual and gender minorities.
• Examine the project’s potential to have negative impacts on individuals who are vulnerable due to gender inequalities, and the potential for women, girls, and sexual and gender minorities to be excluded from the full positive project benefits. 
• Examine areas of risk including, but not limited to, the possibility of economic discrimination or exploitation, increased risk of negative impacts on health due to lack of access to services, decreased access to education, sexual exploitation and abuse, domestic violence, decrease in personal safety, increase in unpaid workload, reduction or limitation of resources needed to secure individuals or their households livelihoods and wellbeing.
• When the project is likely to have adverse impacts on these marginalised groups, the assessment identifies appropriate measures for avoiding or mitigating these impacts.
• Examine areas where the project can contribute positively to and enhance gender mainstreaming to provide improved project outcomes."</t>
  </si>
  <si>
    <t>p 9: "8.1.1 Harassment, including physical, verbal and sexual harassment will not be tolerated. Employees will work to maintain a work environment free of
harassment of any kind based upon diverse human characteristics and cultural backgrounds.
8.1.2 The DBSA will not tolerate sexual harassment. Without limitation, sexual harassment may involve solicitation of sexual favours or the initiation of unwelcome sexual advances by one employee towards another. It may also involve sexually related physical or verbal conduct as well as e-mails that have a sexual content. The creation of a work environment that is hostile, intimidating or offensive to an individual or group because of gender or sexual orientation may also constitute sexual harassment.
8.1.3 This section should be read in conjunction with the DBSA Sexual Harassment Policy."</t>
  </si>
  <si>
    <t>1. Has the Code of Ethics been updated? (The review date is June 2019).                                  
2. The Code of Ethics (p 9) refers to the "DBSA Sexual Harassment Policy". This policy is not available on DBSA's website or anywhere online.</t>
  </si>
  <si>
    <t>p. 89: "The DBSA’s Exclusion List
The DBSA should not finance the following projects:
• Projects that will significantly convert or degrade critical natural habitats, including forests
• Natural forest harvesting or plantation development that will involve conversion or degradation of critical forest areas or related critical natural habitats
• Projects that contravene applicable national laws 
• Projects that contravene applicable international environmental agreements."                      
p. 63: Legally Protected and Internationally Recognised Areas of High Biodiversity Value
This refers to areas with regional / international high biodiversity value or designated status such as World Heritage Natural Sites, Biosphere Reserves, Ramsar sites, Wetlands of International Importance, Key Biodiversity Areas, Important Bird Areas, and Alliance
for Zero Extinction Sites. Where projects occur within a legally protected area or have the potential to adversely affect an area designated for protection, the client will adhere to all the critical habitat requirements mentioned above and will in addition:
• Undertake all project related activities in a manner consistent with the area’s legal protection status and management objectives
• Demonstrate that the proposed development in such areas is legally permitted
• Implement the project in a manner consistent with government recognised management plans
• Consult and involve protected area sponsors and managers, all project - affected and other interested parties in project planning, design, implementation, monitoring, and evaluation
• Implement additional programmes to promote and enhance conservation aims and effective management." 
"The client will: • Manage living natural resources harvesting projects, production forestry in natural forests and aquatic systems in a sustainable manner."         
p. 88: "The Plan must focus on ecosystems of special concern, and management interventions should impact positively on the ecosystem ecological condition. This Terms of Reference is applicable to all ecosystems types, including natural forests."   
p. 55: "Ecosystem Services Direct project impact on ecosystem services may impact negatively on the community health and safety. Land use changes or the loss of natural buffer areas (wetlands, mangroves and upland forests), which mitigate the effects of flooding, landslides and fire, may result in increased community vulnerability to safety - related risks and impacts. Natural resources degradation of, such as adverse impacts on the quality, quantity, and availability of freshwater, may result in health - related risks and impacts. Where appropriate and feasible, the client will:
• Identify the project’s potential risks and impacts on ecosystem services that may be exacerbated by climate change
• Avoid adverse impacts, and if they are unavoidable, implement appropriate mitigation measures."                         
p 92: "Generic principles apply to promote environmentally sustainable development and to protect, conserve, maintain, and rehabilitate natural habitats and their functions including: Avoid significantly converting or degrading critical natural habitats, including habitats that are legally protected, officially proposed for protection, identified by authorities for their high conservation value, or recognised as protected by traditional local communities."</t>
  </si>
  <si>
    <t>p 11: "Critical habitat: Defined area of high biodiversity importance or value, including:
• Habitat of significant importance to critically endangered or endangered species, as listed in the IUCN Red Data List of threatened species or equivalent national record
• Habitat of significant importance to endemic or restricted - range species
• Habitat supporting globally or nationally significant concentrations of migratory or congregatory species
• Highly threatened or unique ecosystems
• Ecological functions or characteristics needed to maintain viable biodiversity values
• Areas associated with key evolutionary processes
• Habitats worthy of local, provincial or national conservation protection
• Habitats whose ecosystem functions or species rely on or provide connectivity with other critical or legally protected habitat areas."</t>
  </si>
  <si>
    <t>p 64: "Genetically modified Organisms
In accordance with the DBSA’s procedures, the DBSA may in exceptional cases finance projects involving genetically modified organisms except where countries state otherwise. In financing such projects, the DBSA requires that Clients apply the precautionary principle and adopt adequate risk assessments guided by the Cartagena Protocol on Biosafety. Thus, no GMOs should be used / released to the environment without approval being given by the competent authorities."</t>
  </si>
  <si>
    <t>p 78: "ANNEXURE 1.5: CONTRACTOR MANAGEMENT
The Client will ensure that all contractors engaged on the project operate in a manner consistent with the ESSSs and  requirements. The Client to take responsibility for: Ensuring that supply chain management and related procurement policy and practice complies with the DBSA ESSSs including that of any appointed subcontractors."</t>
  </si>
  <si>
    <r>
      <t xml:space="preserve">p 24: Procedures and guidelines for Category 4 (Financial Intermediary) Projects
Category 4 projects involve DBSA lending to financial intermediaries that on - lend or invest in subprojects that may result in adverse environmental and social impacts. Financial intermediaries include DFIs, insurance, reinsurance and leasing companies, microfinance providers, private equity funds and investment funds that use the DBSA’s funds to lend or provide equity finance to their Clients. Financial intermediaries include private or public sector companies that receive corporate loans or loans for investment projects from the DBSA that are used to finance a set of subprojects. Financial intermediary subprojects equivalent to Category 1 and Category 2 are subject to the relevant ESSS requirements, as if they were directly financed Category 1 or Category 2 projects. However, if a Client will use a DBSA corporate loan to finance high and substantial risk investment projects known at the time of loan approval, the loan will be considered Category 1. Category 4 financial intermediaries are required to:
• </t>
    </r>
    <r>
      <rPr>
        <b/>
        <sz val="10"/>
        <rFont val="Arial"/>
        <family val="2"/>
      </rPr>
      <t>Have adequate corporate environmental and social governance policie</t>
    </r>
    <r>
      <rPr>
        <sz val="10"/>
        <rFont val="Arial"/>
        <family val="2"/>
      </rPr>
      <t>s, and apply the DBSA’s Standards to its Category 1 - and Category 2 subprojects, comply with local environmental and social policy and legislation and seek global best practices as
applicable to their operational activities
• Develop and maintain an ESMP in line with the DBSA’s Standards that is appropriate for the scale and nature of its operations—recognising that the operations of financial intermediaries vary considerably
• Demonstrate that it has the management capability, organisational capacity, resources and expertise to monitor ESMS sub project implementation</t>
    </r>
  </si>
  <si>
    <t>DBSA calculates the emissions but does not disclose it. Table on p 3: "Calculating GHG (CO2e) the baseline footprint."</t>
  </si>
  <si>
    <t>Table on p 4: DBSA has not yet reached level 2, which includes "set CO2e reduction strategies and define targets."</t>
  </si>
  <si>
    <t>DBSA mentions the TCFD (p 8) but does not indicate that it subscribes to it.</t>
  </si>
  <si>
    <t>No mention of coal-fired power generation or coal mining in this policy.</t>
  </si>
  <si>
    <t xml:space="preserve">p 8: "DBSA participation in national programme initiatives such as the Renewable
Energy IPP’s will open market opportunities for the private sector to assist in
delivering and exceeding the INDC targets." </t>
  </si>
  <si>
    <t>Sustainability Review 2018-19;                              Draft Climate Change Policy Framework, 2018</t>
  </si>
  <si>
    <r>
      <rPr>
        <b/>
        <sz val="10"/>
        <rFont val="Arial"/>
        <family val="2"/>
      </rPr>
      <t>No measurable target mentioned in policies.</t>
    </r>
    <r>
      <rPr>
        <sz val="10"/>
        <rFont val="Arial"/>
        <family val="2"/>
      </rPr>
      <t xml:space="preserve">                                            p 59: "We have implemented a wide range of energy-reduction
initiatives to lower our greenhouse gas emissions. These
include communication, monitoring and reporting, as well
as operational initiatives such as efficient maintenance
and the use of environmentally friendly cleaning products."  CC Policy Framework, p 27: "DBSA has never mapped its corporate climate footprint but it is essential to do so." p 28: "The development of a DBSA corporate carbon footprint will provide the basis for DBSA to report on its corporate climate impacts." It is not sufficient to say "The proposed DBSA climate finance targets align to the national INDC trajectory.
By committing to achieve these targets, DBSA will contribute to the national
INDC targets and assist in build ing a case to facilitate revised national targets." (p 8)</t>
    </r>
  </si>
  <si>
    <t>The DBSA's Sustainability Review for 2018-19 does not include a similar section on Equal Remuneration for Women and Men. Why is this?</t>
  </si>
  <si>
    <t>Sustainability Review 2018-19</t>
  </si>
  <si>
    <t>p 32: "Gender diversity has been a priority for the DBSA. The
DBSA has focused on programmes to build leadership
bench strength within the organisation. These include its
management development programme specifically for women
with the Gordon Institute of Business Science and a bank-wide
management development programme with Henley Business
School, Africa, as well as targeted quartely ‘Leadercast’
sessions. Targeted recruitment and skills development plans
have been put in place to attract and develop top and senior
black females for the DBSA."</t>
  </si>
  <si>
    <t>p 67: "The DBSA became a signatory to the UNGC on 9 September 2014, committing the organisation to the 10 universal principles of the
UNGC and reflecting the importance that the DBSA Board and management team place on good corporate citizenship. The DBSA
is committed to upholding fundamental human rights, ensuring fair labour practices, working against corruption in all its forms, and
protecting the natural environment within which it operates."</t>
  </si>
  <si>
    <t>Draft Climate Change Policy Framework</t>
  </si>
  <si>
    <t>No reference to this element in Draft Climate Change Policy Framework or any publicly available document.</t>
  </si>
  <si>
    <t>The DBSA's Sustainability Review and Environmental Appraisal Framework refer to the DBSA's Environmental Policy Framework and Environmental Sustainability Strategy. However, thiese policies is not publicly available.</t>
  </si>
  <si>
    <t>Sustainability Review 2018-19      Environmental Appraisal Framework</t>
  </si>
  <si>
    <t>Sustainability Review, p 67: "At a project investment level, the DBSA considers the advancement
and protection of human rights an imperative. Various social
safeguards have been built into the DBSA’s due diligence process."    p 68: "The DBSA supports the precautionary approach to environmental
challenges. Environmental and sustainability considerations at the
DBSA are founded on the following key documents: the DBSA
Environmental Sustainability Strategy, the DBSA Environmental
Policy, the environmental management system and the DBSA Environmental Appraisal Procedures. These documents combine to form the DBSA environmental management framework. The DBSA
environmental management framework serves as the structure
that ensures the DBSA’s operations, programmes and projects are socially responsible, environmentally sound and in line with government requirements."     Environmental Appraisal Framework, p 2: "The purpose and scope of the Development Bank of Southern Africa’s (DBSA) Environmental
Appraisal Framework (EA Framework or EAF) is to ensure that the DBSA’s environmental
appraisals are applied in a consistent manner that supports and enhances the DBSA’s decisionmaking
processes for sustainable socio-economic development in the region."                                               p 2: "The EA Framework provides an overview of the procedure to be followed where the service required is financial intermediary lending, as well as agency agreements, in terms of which the Bank must ensure that the environmental conditions associated therewith are considered in the environmental appraisal and, more importantly, that the conditions are adhered to by the ultimate
Borrower or implementing institution."</t>
  </si>
  <si>
    <t>Only the DBSA's reporting on sustainability is audited, and not its implementation of its environmental and social risk management policies or systems. 
p 5: "DBSA management has assessed the viability of having the Sustainability Review, other than the elements mentioned hereafter, externally assured, and concluded that the benefits do not exceed the cost of doing so. The disclosures on the GRI tables have, however, been reviewed by the DBSA Internal Audit team. Its findings are indicated in Annexure A. Our external auditor, in addition to providing assurance on the DBSA’s Annual Financial Statements, is required to perform certain procedures on our predetermined performance indicators. Its report and findings are reflected in the External Auditor’s report in the Annual Financial Statements."</t>
  </si>
  <si>
    <t>Integrated Annual Report 2019</t>
  </si>
  <si>
    <t>No companies mentioned.</t>
  </si>
  <si>
    <t>p 95: Table does not list the names of governments in which it invests.</t>
  </si>
  <si>
    <t>p 95: Table does not list the names of companies in which it invests.</t>
  </si>
  <si>
    <t>p 29: "As at 31 March 2019, the Bank had no outstanding obligations emanating from contracts with customers for which a contract liability had been recognised."</t>
  </si>
  <si>
    <t>No list of project finance deals, including the number of projects closed.</t>
  </si>
  <si>
    <t>p 22: "Gross development loans 2018 – 2019 excluding RSA:
ZAMBIA
ANGOLA
ZIMBABWE
GHANA
CONGO
ETHIOPIA
MAURITIUS
LESOTHO
MOZAMBIQUE
KENYA
MADAGASCAR
ESWATINI
TANZANIA
NAMIBIA
p 88-89: Graphs showing development loans per country.</t>
  </si>
  <si>
    <t>p 88-89: Graphs indicating development loans per country, size and sector.</t>
  </si>
  <si>
    <t xml:space="preserve">p 89: Graph indicating exposure by sector and region. </t>
  </si>
  <si>
    <t>pp 95, 104: "Sectoral analysis" (table). The sectoral analysis does not include the industry codes, but the subindustry names are sufficiently detailed.</t>
  </si>
  <si>
    <t>pp 95, 104: "Sectoral analysis" (table). The sectoral analysis does not include the industry codes, and subindustry names are not suffieciently detailed.</t>
  </si>
  <si>
    <t>p 32: Table: "Our key stakeholder groups and how we engage." No indication of the number of companies.</t>
  </si>
  <si>
    <t>p 32: Table: "Our key stakeholder groups and how we engage." No indication of the names of the companies.</t>
  </si>
  <si>
    <t>p 32: Table: "Our key stakeholder groups and how we engage." No indication of the results of the engagement.</t>
  </si>
  <si>
    <t xml:space="preserve">p 5: "REPORTING FRAMEWORK:
Our sustainable development reporting was developed in
accordance with the Global Reporting Initiative (GRIs) G4
Sustainability Reporting Guidelines (Core). A detailed GRI
table, providing responses to each of the GRI criteria can be
found in Annexure A to this report. With respect to the Specific
Standard Disclosures of the GRI 4 guidelines, we provided
our management approach for all our material issues. We also
disclose our support to the United Nation’s Global Compact
principles in Annexure B."                                           
</t>
  </si>
  <si>
    <t>p 5: "REPORTING FRAMEWORK:
Our sustainable development reporting was developed in
accordance with the Global Reporting Initiative (GRIs) G4
Sustainability Reporting Guidelines (Core). A detailed GRI
table, providing responses to each of the GRI criteria can be
found in Annexure A to this report. With respect to the Specific
Standard Disclosures of the GRI 4 guidelines, we provided
our management approach for all our material issues. We also
disclose our support to the United Nation’s Global Compact
principles in Annexure B."                                           
p 64: "We report in line with the requirements of the GRI. Based on our internal assessment, we believe our 2019 Sustainability Review is
compliant with the ‘core’ option of the G4 Guidelines. The DBSA’s Internal Audit department has conducted a review of the disclosure items."</t>
  </si>
  <si>
    <t>p 5: "DBSA management has assessed the viability of having the Sustainability Review, other than the elements mentioned hereafter, externally assured, and concluded that the benefits do not exceed the cost of doing so. The disclosures on the GRI tables have, however, been reviewed by the DBSA Internal Audit team. Its findings are indicated in Annexure A. Our external auditor, in addition to providing assurance on the DBSA’s Annual Financial Statements, is required to perform certain procedures on our predetermined performance indicators. Its report and findings are reflected in the External Auditor’s report in the Annual Financial Statements."    "This report was prepared under the supervision of the Group
Executive: Client Coverage, Mohan Vivekanandan. It was
reviewed by the DBSA Audit and Risk Committee and, upon
its recommendation, approved by the Board on 9 July 2019."</t>
  </si>
  <si>
    <t xml:space="preserve">p 33: Table: "Our key stakeholder groups and how we engage." Topics of consultation not indicated. </t>
  </si>
  <si>
    <t xml:space="preserve">Although the DBSA does not have a specific anti-money laundering policy, it is mentioned in its Manageent of Politically Exosed Persons Policy. p 6: "Due to these risks, it is imperative that the Bank takes steps to identify whether a
client or prospective client is a PEP and ensure the necessary Enhanced Due
Diligence ("EDD") and enhanced monitoring processes are applied. By setting up
these processes the DBSA will ensure that it is able to appropriately manage any
legal and reputational risks that may arise from entering into business relationships
with PEP's. It will also ensure compliance with various guidelines and directives
issued by FIC which are aimed at combating money laundering and the prevention
and detection of fraud and other corrupt practices including financing of terrorist
activities."                        The Policy also refers to the Financial Action Task Force (FATF). </t>
  </si>
  <si>
    <t>Although the DBSA does not have a specific policy on this, it is mentioned in its Management of Politically Exposed Persons Policy.                  p 6: "It will also ensure compliance with various guidelines and directives
issued by FIC which are aimed at combating money laundering and the prevention
and detection of fraud and other corrupt practices including financing of terrorist
activities."</t>
  </si>
  <si>
    <t>p 8: "CLIENT DUE DILIGENCE (CDD): Client facing employees are required to bring all the information
concerning a potential transaction/ deal to Compliance Department for
screening in order to verify and to ensure that clients are not listed on any
sanctions lists, to determine whether they or their family members or
relatives or close associates or beneficial owners are PEPs.
When conducting COD on PEP's, beneficial owners may be uncovered
and will be verified accordingly by the Compliance Department."</t>
  </si>
  <si>
    <t>Code of Ethics, 2017 Sustainability Review 2018-19</t>
  </si>
  <si>
    <t xml:space="preserve">No mention of discrimination in relation to its clients.              Code of Ethics, pp 8-9: "All the Bank employees shall work in an environment which is free from any form of discrimination, directly or indirectly, on any arbitrary ground, including,
but not limited to race, gender, sex, ethnic or social Origin, culture, language, sexual ori entation, creed, health Status, re ligion, marital status or fami ly
responsibil ity. Employees must report any cases of actual or suspected discrim ination to their line manager or human resource manager and in accordance with the Bank's discipl inary code." </t>
  </si>
  <si>
    <t>The DBSA's Sustainability Review 2018-19 does not contain this same information, so the content score has been removed.</t>
  </si>
  <si>
    <t>Fraud Prevention Plan 2011</t>
  </si>
  <si>
    <t>Draft Climate Change Policy Framework 2018</t>
  </si>
  <si>
    <t>Employee's Policy on Conflict of Interest and Outside Involvement 2018</t>
  </si>
  <si>
    <t>Management of Politically Exposed Persons Policy 2016</t>
  </si>
  <si>
    <t>Employee's Policy on Conflict of Interest, p 6: "Staff members may not use their positions in DBSA, or the knowledge gained through their work
relationship with the Bank and its clients, service providers and contractors, for private or personal
benefit, financial or otherwise, which will cause a conflict of interest between their own personal benefit,
financial or otherwise, and the interests of the Bank. A conflict of interest can arise where a staff member, or a family member of the staff member, or a business with which the staff member or family
member is associated or deemed a related party as per this policy, wishes to gain an advantage or
profit as a result of the position held in the Bank by the staff member, or as a result of the knowledge acquired by working for the Bank." Gift and Hospitality Policy  2017, p 3: "In accordance with an employee's obligation to act in the best interest of his or her
employer, all DBSA employees are prohibited from soliciting, accepting or receiving, or
from agreeing to solicit, accept or receive, any gifts directly or indirectly, other than in
terms of the procedures prescribed in this policy."</t>
  </si>
  <si>
    <t>Employee's Policy on Conflict of Interest and Outside Involvement 2018                                Gift and Hospitality Policy 2017</t>
  </si>
  <si>
    <t>Gift and Hospitality Policy 2017</t>
  </si>
  <si>
    <t>Application of King IV Principles 2019</t>
  </si>
  <si>
    <t>International Development Finance Club</t>
  </si>
  <si>
    <t>p 18: "Partnerships with:
Global and regional DFIs
Association for African
Development Finance
Institutions (AADFI)
International Development
Finance Club (IDFC)."</t>
  </si>
  <si>
    <t>"The work we have undertaken on the climate aligned Energy Investment Framework recommends that we adopt a TCFD aligned climate reporting process, and we have gone some way to establishing the framework for this, though it has not yet been formally approved by the DBSA– in short the DBSA is undertaking the necessary background work to be TCFD aligned, this is a process that we are committed to achieving and have put substantive leg work into. The report does not make allowance for this."</t>
  </si>
  <si>
    <r>
      <t>Sustainability Review 2018-19</t>
    </r>
    <r>
      <rPr>
        <sz val="11"/>
        <color theme="10"/>
        <rFont val="Calibri"/>
        <family val="2"/>
        <scheme val="minor"/>
      </rPr>
      <t xml:space="preserve">                              </t>
    </r>
    <r>
      <rPr>
        <sz val="11"/>
        <rFont val="Calibri"/>
        <family val="2"/>
        <scheme val="minor"/>
      </rPr>
      <t>DBSA Corporate Plan 2020-2023</t>
    </r>
  </si>
  <si>
    <t xml:space="preserve">Draft Climate Change Policy Framework    Sustainability Review 2018-19                    DBSA Corporate Plan 2020-2023                      </t>
  </si>
  <si>
    <t>Sustainability Review, p 11: "During the year, we made significant strides in addressing
climate change by catalysing climate related investments in
Southern Africa. The Green Climate Fund (GCF) awarded the
Bank USD55.6 million to establish a R2 billion Climate Finance
Facility, which we are very excited about."         p 42: "The DBSA has contributed to transforming the energy sector
and has added the much needed clean energy supply into the
national grid for the benefit of all South African citizens. The
Bank has played a key role as a funder in the various projects
under the Renewable Energy Independent Power Producer
Procurement Programme (REIPPP), including enabling B-BBEE
parties and local community trusts to ‘own’ the projects."                      Corporate Plan, p 24: "“Value of projects approved for funding by Green and Climate Change Funds: R500 million (2020/21); R600 million (2021/22); R700 million (2022/23)”</t>
  </si>
  <si>
    <t>Draft Climate Change Policy Framework, p 8: "•The proposed DBSA climate finance targets align to the national INDC trajectory.
By committing to achieve these targets, DBSA will contribute to the national
INDC targets and assist in build ing a case to facilitate revised national targets.
•DBSA has embedded climate action in all DBSA draf t sector strategies . These
strategies align to the National Development Plan and South African
government sector strategies to mainstream climate action.
•
DBSA proposed measures to set green climate standards for the Banks
Corporate assets and practices ma y provide a best practice case study for other
State Owned Enterprises.
•
As DBSA enhances its capacity to embed climate mitigation and adaptation in
financing transactions, the Bank will support national governments policy to
mainstream climate considerations into project level investments.
•
DBSA participation in national programme initiatives such as the Renewable
Energy IPP’s will open market opportunities for the private sector to assist in
delivering and exceeding the INDC targets."     Sustainability Review, p 11: "During the year, we made significant strides in addressing
climate change by catalysing climate related investments in
Southern Africa. The Green Climate Fund (GCF) awarded the
Bank USD55.6 million to establish a R2 billion Climate Finance
Facility, which we are very excited about." Corporate Plan, p 24: "“Value of projects approved for funding by Green and Climate Change Funds: R500 million (2020/21); R600 million (2021/22); R700 million (2022/23)”</t>
  </si>
  <si>
    <t>DBSA Corporate Plan 2020-2023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</si>
</sst>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7" x14ac:knownFonts="1">
    <font>
      <sz val="11"/>
      <color theme="1"/>
      <name val="Calibri"/>
      <family val="2"/>
      <scheme val="minor"/>
    </font>
    <font>
      <u/>
      <sz val="11"/>
      <color theme="10"/>
      <name val="Calibri"/>
      <family val="2"/>
      <scheme val="minor"/>
    </font>
    <font>
      <b/>
      <sz val="11"/>
      <color rgb="FF000000"/>
      <name val="Arial"/>
      <family val="2"/>
    </font>
    <font>
      <sz val="11"/>
      <color rgb="FF000000"/>
      <name val="Arial"/>
      <family val="2"/>
    </font>
    <font>
      <i/>
      <sz val="11"/>
      <color rgb="FF000000"/>
      <name val="Arial"/>
      <family val="2"/>
    </font>
    <font>
      <i/>
      <sz val="10"/>
      <name val="Arial"/>
      <family val="2"/>
    </font>
    <font>
      <b/>
      <sz val="11"/>
      <color theme="1"/>
      <name val="Arial"/>
      <family val="2"/>
    </font>
    <font>
      <sz val="11"/>
      <color theme="1"/>
      <name val="Arial"/>
      <family val="2"/>
    </font>
    <font>
      <sz val="11"/>
      <color theme="1"/>
      <name val="Calibri"/>
      <family val="2"/>
      <scheme val="minor"/>
    </font>
    <font>
      <sz val="11"/>
      <color theme="0"/>
      <name val="Calibri"/>
      <family val="2"/>
      <scheme val="minor"/>
    </font>
    <font>
      <b/>
      <sz val="14"/>
      <name val="Arial"/>
      <family val="2"/>
    </font>
    <font>
      <sz val="11"/>
      <name val="Arial"/>
      <family val="2"/>
    </font>
    <font>
      <b/>
      <sz val="11"/>
      <name val="Arial"/>
      <family val="2"/>
    </font>
    <font>
      <b/>
      <sz val="14"/>
      <color theme="0"/>
      <name val="Arial"/>
      <family val="2"/>
    </font>
    <font>
      <sz val="11"/>
      <color theme="0"/>
      <name val="Arial"/>
      <family val="2"/>
    </font>
    <font>
      <sz val="9"/>
      <name val="Arial"/>
      <family val="2"/>
    </font>
    <font>
      <sz val="10"/>
      <name val="Arial"/>
      <family val="2"/>
    </font>
    <font>
      <b/>
      <i/>
      <sz val="10"/>
      <name val="Arial"/>
      <family val="2"/>
    </font>
    <font>
      <b/>
      <sz val="10"/>
      <name val="Arial"/>
      <family val="2"/>
    </font>
    <font>
      <b/>
      <sz val="11"/>
      <color theme="0"/>
      <name val="Arial"/>
      <family val="2"/>
    </font>
    <font>
      <b/>
      <sz val="11"/>
      <color rgb="FFFF0000"/>
      <name val="Arial"/>
      <family val="2"/>
    </font>
    <font>
      <sz val="11"/>
      <color indexed="8"/>
      <name val="Arial"/>
      <family val="2"/>
    </font>
    <font>
      <b/>
      <sz val="10"/>
      <color rgb="FFFF0000"/>
      <name val="Arial"/>
      <family val="2"/>
    </font>
    <font>
      <sz val="9"/>
      <color indexed="81"/>
      <name val="Tahoma"/>
      <family val="2"/>
    </font>
    <font>
      <b/>
      <sz val="9"/>
      <color indexed="81"/>
      <name val="Tahoma"/>
      <family val="2"/>
    </font>
    <font>
      <sz val="11"/>
      <name val="Calibri"/>
      <family val="2"/>
      <scheme val="minor"/>
    </font>
    <font>
      <sz val="11"/>
      <color theme="10"/>
      <name val="Calibri"/>
      <family val="2"/>
      <scheme val="minor"/>
    </font>
  </fonts>
  <fills count="6">
    <fill>
      <patternFill patternType="none"/>
    </fill>
    <fill>
      <patternFill patternType="gray125"/>
    </fill>
    <fill>
      <patternFill patternType="solid">
        <fgColor rgb="FF9FCB3B"/>
        <bgColor indexed="64"/>
      </patternFill>
    </fill>
    <fill>
      <patternFill patternType="solid">
        <fgColor rgb="FF585855"/>
        <bgColor indexed="64"/>
      </patternFill>
    </fill>
    <fill>
      <patternFill patternType="solid">
        <fgColor rgb="FFDCDCDA"/>
        <bgColor indexed="64"/>
      </patternFill>
    </fill>
    <fill>
      <patternFill patternType="solid">
        <fgColor rgb="FFFFFF00"/>
        <bgColor indexed="64"/>
      </patternFill>
    </fill>
  </fills>
  <borders count="8">
    <border>
      <left/>
      <right/>
      <top/>
      <bottom/>
      <diagonal/>
    </border>
    <border>
      <left/>
      <right/>
      <top style="thin">
        <color theme="0" tint="-0.34998626667073579"/>
      </top>
      <bottom style="thin">
        <color theme="0" tint="-0.34998626667073579"/>
      </bottom>
      <diagonal/>
    </border>
    <border>
      <left/>
      <right/>
      <top style="thin">
        <color theme="0" tint="-0.249977111117893"/>
      </top>
      <bottom style="thin">
        <color theme="0" tint="-0.249977111117893"/>
      </bottom>
      <diagonal/>
    </border>
    <border>
      <left/>
      <right/>
      <top/>
      <bottom style="thin">
        <color theme="0" tint="-0.34998626667073579"/>
      </bottom>
      <diagonal/>
    </border>
    <border>
      <left/>
      <right/>
      <top style="thin">
        <color theme="0" tint="-0.34998626667073579"/>
      </top>
      <bottom/>
      <diagonal/>
    </border>
    <border>
      <left/>
      <right/>
      <top/>
      <bottom style="thin">
        <color rgb="FFDCDCDA"/>
      </bottom>
      <diagonal/>
    </border>
    <border>
      <left/>
      <right/>
      <top style="thin">
        <color indexed="64"/>
      </top>
      <bottom style="thin">
        <color indexed="64"/>
      </bottom>
      <diagonal/>
    </border>
    <border>
      <left/>
      <right/>
      <top/>
      <bottom style="thin">
        <color theme="0" tint="-0.499984740745262"/>
      </bottom>
      <diagonal/>
    </border>
  </borders>
  <cellStyleXfs count="3">
    <xf numFmtId="0" fontId="0" fillId="0" borderId="0"/>
    <xf numFmtId="0" fontId="1" fillId="0" borderId="0" applyNumberFormat="0" applyFill="0" applyBorder="0" applyAlignment="0" applyProtection="0"/>
    <xf numFmtId="9" fontId="8" fillId="0" borderId="0" applyFont="0" applyFill="0" applyBorder="0" applyAlignment="0" applyProtection="0"/>
  </cellStyleXfs>
  <cellXfs count="156">
    <xf numFmtId="0" fontId="0" fillId="0" borderId="0" xfId="0"/>
    <xf numFmtId="0" fontId="3" fillId="0" borderId="0" xfId="0" applyFont="1" applyAlignment="1">
      <alignment vertical="top"/>
    </xf>
    <xf numFmtId="0" fontId="3" fillId="0" borderId="0" xfId="0" applyFont="1" applyAlignment="1">
      <alignment horizontal="center" vertical="top"/>
    </xf>
    <xf numFmtId="0" fontId="2" fillId="0" borderId="0" xfId="0" applyFont="1" applyAlignment="1"/>
    <xf numFmtId="0" fontId="2" fillId="0" borderId="0" xfId="0" applyFont="1" applyFill="1" applyAlignment="1">
      <alignment horizontal="left" vertical="top"/>
    </xf>
    <xf numFmtId="0" fontId="3" fillId="0" borderId="0" xfId="0" applyFont="1" applyFill="1" applyAlignment="1">
      <alignment vertical="top"/>
    </xf>
    <xf numFmtId="0" fontId="2" fillId="0" borderId="0" xfId="0" applyFont="1" applyFill="1" applyBorder="1" applyAlignment="1"/>
    <xf numFmtId="0" fontId="4" fillId="0" borderId="2" xfId="0" applyFont="1" applyFill="1" applyBorder="1" applyAlignment="1">
      <alignment vertical="top"/>
    </xf>
    <xf numFmtId="0" fontId="6" fillId="0" borderId="0" xfId="0" applyFont="1" applyAlignment="1">
      <alignment horizontal="left"/>
    </xf>
    <xf numFmtId="0" fontId="7" fillId="0" borderId="0" xfId="0" applyFont="1" applyAlignment="1">
      <alignment horizontal="left"/>
    </xf>
    <xf numFmtId="0" fontId="11" fillId="0" borderId="0" xfId="0" applyFont="1" applyFill="1" applyAlignment="1">
      <alignment vertical="top"/>
    </xf>
    <xf numFmtId="0" fontId="12" fillId="0" borderId="3" xfId="0" applyFont="1" applyFill="1" applyBorder="1" applyAlignment="1">
      <alignment wrapText="1"/>
    </xf>
    <xf numFmtId="0" fontId="12" fillId="0" borderId="3" xfId="0" applyFont="1" applyFill="1" applyBorder="1" applyAlignment="1"/>
    <xf numFmtId="0" fontId="12" fillId="0" borderId="3" xfId="0" applyFont="1" applyFill="1" applyBorder="1" applyAlignment="1">
      <alignment horizontal="center" wrapText="1"/>
    </xf>
    <xf numFmtId="0" fontId="12" fillId="0" borderId="3" xfId="0" applyFont="1" applyFill="1" applyBorder="1" applyAlignment="1">
      <alignment horizontal="left"/>
    </xf>
    <xf numFmtId="0" fontId="12" fillId="0" borderId="0" xfId="0" applyFont="1" applyFill="1" applyAlignment="1"/>
    <xf numFmtId="0" fontId="11" fillId="0" borderId="0" xfId="0" applyFont="1" applyFill="1" applyAlignment="1">
      <alignment horizontal="center" vertical="top"/>
    </xf>
    <xf numFmtId="0" fontId="13" fillId="0" borderId="0" xfId="0" applyFont="1" applyFill="1" applyBorder="1" applyAlignment="1">
      <alignment horizontal="left" vertical="top"/>
    </xf>
    <xf numFmtId="0" fontId="14" fillId="0" borderId="0" xfId="0" applyFont="1" applyFill="1" applyAlignment="1">
      <alignment vertical="top"/>
    </xf>
    <xf numFmtId="0" fontId="13" fillId="3" borderId="0" xfId="0" applyFont="1" applyFill="1" applyBorder="1" applyAlignment="1">
      <alignment horizontal="left" vertical="top"/>
    </xf>
    <xf numFmtId="0" fontId="13" fillId="3" borderId="0" xfId="0" applyFont="1" applyFill="1" applyBorder="1" applyAlignment="1">
      <alignment vertical="top"/>
    </xf>
    <xf numFmtId="0" fontId="0" fillId="0" borderId="0" xfId="0" applyAlignment="1">
      <alignment horizontal="center"/>
    </xf>
    <xf numFmtId="0" fontId="2" fillId="0" borderId="3" xfId="0" applyFont="1" applyFill="1" applyBorder="1" applyAlignment="1">
      <alignment horizontal="center" textRotation="90"/>
    </xf>
    <xf numFmtId="0" fontId="2" fillId="0" borderId="3" xfId="0" applyFont="1" applyFill="1" applyBorder="1" applyAlignment="1">
      <alignment horizontal="center" textRotation="90" wrapText="1"/>
    </xf>
    <xf numFmtId="0" fontId="9" fillId="0" borderId="0" xfId="0" applyFont="1"/>
    <xf numFmtId="0" fontId="0" fillId="0" borderId="0" xfId="0"/>
    <xf numFmtId="0" fontId="11" fillId="0" borderId="0" xfId="0" applyFont="1" applyFill="1" applyAlignment="1">
      <alignment vertical="top"/>
    </xf>
    <xf numFmtId="0" fontId="12" fillId="0" borderId="3" xfId="0" applyFont="1" applyFill="1" applyBorder="1" applyAlignment="1">
      <alignment wrapText="1"/>
    </xf>
    <xf numFmtId="0" fontId="12" fillId="0" borderId="3" xfId="0" applyFont="1" applyFill="1" applyBorder="1" applyAlignment="1">
      <alignment horizontal="center"/>
    </xf>
    <xf numFmtId="0" fontId="12" fillId="0" borderId="3" xfId="0" applyFont="1" applyFill="1" applyBorder="1" applyAlignment="1">
      <alignment horizontal="left" wrapText="1"/>
    </xf>
    <xf numFmtId="0" fontId="12" fillId="0" borderId="3" xfId="0" applyFont="1" applyFill="1" applyBorder="1" applyAlignment="1"/>
    <xf numFmtId="0" fontId="11" fillId="0" borderId="0" xfId="0" applyFont="1" applyFill="1" applyAlignment="1">
      <alignment horizontal="center" vertical="top"/>
    </xf>
    <xf numFmtId="0" fontId="15" fillId="0" borderId="0" xfId="0" applyFont="1" applyFill="1" applyAlignment="1">
      <alignment vertical="top"/>
    </xf>
    <xf numFmtId="0" fontId="13" fillId="3" borderId="0" xfId="0" applyFont="1" applyFill="1" applyBorder="1" applyAlignment="1">
      <alignment horizontal="left" vertical="top"/>
    </xf>
    <xf numFmtId="0" fontId="13" fillId="3" borderId="0" xfId="0" applyFont="1" applyFill="1" applyBorder="1" applyAlignment="1">
      <alignment vertical="top"/>
    </xf>
    <xf numFmtId="0" fontId="13" fillId="3" borderId="0" xfId="0" applyFont="1" applyFill="1" applyBorder="1" applyAlignment="1">
      <alignment horizontal="center" vertical="top"/>
    </xf>
    <xf numFmtId="0" fontId="2" fillId="0" borderId="3" xfId="0" applyFont="1" applyFill="1" applyBorder="1" applyAlignment="1">
      <alignment horizontal="center" textRotation="90"/>
    </xf>
    <xf numFmtId="0" fontId="2" fillId="0" borderId="3" xfId="0" applyFont="1" applyFill="1" applyBorder="1" applyAlignment="1">
      <alignment horizontal="center" textRotation="90" wrapText="1"/>
    </xf>
    <xf numFmtId="0" fontId="16" fillId="0" borderId="0" xfId="0" applyFont="1" applyFill="1" applyBorder="1" applyAlignment="1">
      <alignment vertical="top"/>
    </xf>
    <xf numFmtId="0" fontId="12" fillId="0" borderId="0" xfId="0" applyFont="1" applyFill="1" applyBorder="1" applyAlignment="1">
      <alignment horizontal="right" textRotation="90"/>
    </xf>
    <xf numFmtId="0" fontId="12" fillId="0" borderId="0" xfId="0" applyFont="1" applyFill="1" applyBorder="1" applyAlignment="1"/>
    <xf numFmtId="0" fontId="18" fillId="0" borderId="1" xfId="0" applyFont="1" applyFill="1" applyBorder="1" applyAlignment="1">
      <alignment vertical="center"/>
    </xf>
    <xf numFmtId="0" fontId="16" fillId="0" borderId="1" xfId="0" applyFont="1" applyFill="1" applyBorder="1" applyAlignment="1">
      <alignment vertical="center"/>
    </xf>
    <xf numFmtId="0" fontId="16" fillId="0" borderId="0" xfId="0" applyFont="1" applyFill="1" applyBorder="1" applyAlignment="1">
      <alignment vertical="center"/>
    </xf>
    <xf numFmtId="0" fontId="16" fillId="0" borderId="0" xfId="0" applyFont="1" applyFill="1" applyBorder="1" applyAlignment="1">
      <alignment vertical="top" wrapText="1"/>
    </xf>
    <xf numFmtId="0" fontId="16" fillId="0" borderId="0" xfId="0" applyFont="1" applyFill="1" applyBorder="1" applyAlignment="1">
      <alignment horizontal="right" vertical="top" wrapText="1"/>
    </xf>
    <xf numFmtId="0" fontId="16" fillId="0" borderId="0" xfId="0" applyFont="1" applyFill="1" applyAlignment="1">
      <alignment vertical="top"/>
    </xf>
    <xf numFmtId="0" fontId="18" fillId="0" borderId="4" xfId="0" applyFont="1" applyFill="1" applyBorder="1" applyAlignment="1">
      <alignment horizontal="right" vertical="center" wrapText="1"/>
    </xf>
    <xf numFmtId="164" fontId="18" fillId="0" borderId="4" xfId="0" applyNumberFormat="1" applyFont="1" applyFill="1" applyBorder="1" applyAlignment="1">
      <alignment horizontal="right" vertical="center" wrapText="1"/>
    </xf>
    <xf numFmtId="0" fontId="16" fillId="0" borderId="4" xfId="0" applyFont="1" applyFill="1" applyBorder="1" applyAlignment="1">
      <alignment vertical="center"/>
    </xf>
    <xf numFmtId="0" fontId="18" fillId="0" borderId="0" xfId="0" applyFont="1" applyFill="1" applyBorder="1" applyAlignment="1">
      <alignment vertical="center"/>
    </xf>
    <xf numFmtId="0" fontId="18" fillId="0" borderId="5" xfId="0" applyFont="1" applyFill="1" applyBorder="1" applyAlignment="1">
      <alignment horizontal="right" vertical="center" wrapText="1"/>
    </xf>
    <xf numFmtId="9" fontId="18" fillId="0" borderId="5" xfId="2" applyFont="1" applyFill="1" applyBorder="1" applyAlignment="1">
      <alignment horizontal="right" vertical="center" wrapText="1"/>
    </xf>
    <xf numFmtId="164" fontId="16" fillId="0" borderId="5" xfId="0" applyNumberFormat="1" applyFont="1" applyFill="1" applyBorder="1" applyAlignment="1">
      <alignment vertical="center"/>
    </xf>
    <xf numFmtId="0" fontId="16" fillId="0" borderId="0" xfId="0" applyFont="1" applyFill="1" applyBorder="1" applyAlignment="1">
      <alignment horizontal="center" vertical="top"/>
    </xf>
    <xf numFmtId="0" fontId="19" fillId="3" borderId="0" xfId="0" applyFont="1" applyFill="1" applyAlignment="1">
      <alignment horizontal="left" vertical="top"/>
    </xf>
    <xf numFmtId="0" fontId="12" fillId="0" borderId="0" xfId="0" applyFont="1" applyFill="1" applyBorder="1" applyAlignment="1">
      <alignment wrapText="1"/>
    </xf>
    <xf numFmtId="0" fontId="12" fillId="0" borderId="0" xfId="0" applyFont="1" applyFill="1" applyBorder="1" applyAlignment="1">
      <alignment horizontal="left" wrapText="1" indent="1"/>
    </xf>
    <xf numFmtId="0" fontId="2" fillId="0" borderId="0" xfId="0" applyFont="1" applyFill="1" applyBorder="1" applyAlignment="1">
      <alignment horizontal="center" textRotation="90"/>
    </xf>
    <xf numFmtId="0" fontId="4" fillId="0" borderId="2" xfId="0" applyFont="1" applyFill="1" applyBorder="1" applyAlignment="1">
      <alignment horizontal="center" vertical="top" textRotation="60"/>
    </xf>
    <xf numFmtId="164" fontId="3" fillId="0" borderId="0" xfId="0" applyNumberFormat="1" applyFont="1" applyFill="1" applyAlignment="1">
      <alignment horizontal="center" vertical="top"/>
    </xf>
    <xf numFmtId="164" fontId="4" fillId="0" borderId="2" xfId="0" applyNumberFormat="1" applyFont="1" applyFill="1" applyBorder="1" applyAlignment="1">
      <alignment horizontal="center" vertical="top"/>
    </xf>
    <xf numFmtId="0" fontId="20" fillId="0" borderId="0" xfId="0" applyFont="1" applyFill="1" applyAlignment="1">
      <alignment horizontal="left" vertical="top"/>
    </xf>
    <xf numFmtId="0" fontId="10" fillId="4" borderId="0" xfId="0" applyFont="1" applyFill="1" applyBorder="1" applyAlignment="1">
      <alignment horizontal="left" vertical="center"/>
    </xf>
    <xf numFmtId="0" fontId="12" fillId="4" borderId="0" xfId="0" applyFont="1" applyFill="1" applyBorder="1" applyAlignment="1">
      <alignment wrapText="1"/>
    </xf>
    <xf numFmtId="0" fontId="12" fillId="4" borderId="0" xfId="0" applyFont="1" applyFill="1" applyBorder="1" applyAlignment="1">
      <alignment horizontal="right" textRotation="90" wrapText="1"/>
    </xf>
    <xf numFmtId="0" fontId="12" fillId="4" borderId="0" xfId="0" applyFont="1" applyFill="1" applyBorder="1" applyAlignment="1">
      <alignment horizontal="right" textRotation="90"/>
    </xf>
    <xf numFmtId="0" fontId="5" fillId="4" borderId="2" xfId="0" applyFont="1" applyFill="1" applyBorder="1" applyAlignment="1">
      <alignment horizontal="left" vertical="center"/>
    </xf>
    <xf numFmtId="0" fontId="17" fillId="4" borderId="1" xfId="0" applyFont="1" applyFill="1" applyBorder="1" applyAlignment="1">
      <alignment vertical="center" wrapText="1"/>
    </xf>
    <xf numFmtId="0" fontId="18" fillId="4" borderId="1" xfId="0" applyFont="1" applyFill="1" applyBorder="1" applyAlignment="1">
      <alignment vertical="center"/>
    </xf>
    <xf numFmtId="0" fontId="18" fillId="4" borderId="0" xfId="0" applyFont="1" applyFill="1" applyBorder="1" applyAlignment="1">
      <alignment horizontal="center" vertical="top"/>
    </xf>
    <xf numFmtId="0" fontId="16" fillId="4" borderId="0" xfId="0" applyFont="1" applyFill="1" applyBorder="1" applyAlignment="1">
      <alignment vertical="top" wrapText="1"/>
    </xf>
    <xf numFmtId="9" fontId="16" fillId="4" borderId="0" xfId="0" applyNumberFormat="1" applyFont="1" applyFill="1" applyBorder="1" applyAlignment="1">
      <alignment horizontal="right" vertical="top" wrapText="1"/>
    </xf>
    <xf numFmtId="0" fontId="16" fillId="4" borderId="0" xfId="0" applyFont="1" applyFill="1" applyBorder="1" applyAlignment="1">
      <alignment vertical="top"/>
    </xf>
    <xf numFmtId="0" fontId="18" fillId="4" borderId="4" xfId="0" applyFont="1" applyFill="1" applyBorder="1" applyAlignment="1">
      <alignment horizontal="left" vertical="center"/>
    </xf>
    <xf numFmtId="0" fontId="18" fillId="4" borderId="4" xfId="0" applyFont="1" applyFill="1" applyBorder="1" applyAlignment="1">
      <alignment horizontal="right" vertical="center" wrapText="1"/>
    </xf>
    <xf numFmtId="9" fontId="18" fillId="4" borderId="4" xfId="0" applyNumberFormat="1" applyFont="1" applyFill="1" applyBorder="1" applyAlignment="1">
      <alignment horizontal="right" vertical="center" wrapText="1"/>
    </xf>
    <xf numFmtId="0" fontId="18" fillId="4" borderId="5" xfId="0" applyFont="1" applyFill="1" applyBorder="1" applyAlignment="1">
      <alignment horizontal="left" vertical="center"/>
    </xf>
    <xf numFmtId="0" fontId="18" fillId="4" borderId="5" xfId="0" applyFont="1" applyFill="1" applyBorder="1" applyAlignment="1">
      <alignment horizontal="left" vertical="center" wrapText="1"/>
    </xf>
    <xf numFmtId="164" fontId="18" fillId="4" borderId="0" xfId="0" applyNumberFormat="1" applyFont="1" applyFill="1" applyBorder="1" applyAlignment="1">
      <alignment horizontal="right" vertical="top" wrapText="1"/>
    </xf>
    <xf numFmtId="164" fontId="18" fillId="4" borderId="4" xfId="0" applyNumberFormat="1" applyFont="1" applyFill="1" applyBorder="1" applyAlignment="1">
      <alignment horizontal="right" vertical="center"/>
    </xf>
    <xf numFmtId="9" fontId="18" fillId="4" borderId="5" xfId="0" applyNumberFormat="1" applyFont="1" applyFill="1" applyBorder="1" applyAlignment="1">
      <alignment horizontal="right" vertical="center" wrapText="1"/>
    </xf>
    <xf numFmtId="9" fontId="18" fillId="4" borderId="5" xfId="2" applyFont="1" applyFill="1" applyBorder="1" applyAlignment="1">
      <alignment horizontal="right" vertical="center"/>
    </xf>
    <xf numFmtId="0" fontId="12" fillId="2" borderId="0" xfId="0" applyFont="1" applyFill="1" applyBorder="1" applyAlignment="1">
      <alignment horizontal="left" wrapText="1" indent="1"/>
    </xf>
    <xf numFmtId="0" fontId="16" fillId="2" borderId="1" xfId="0" applyFont="1" applyFill="1" applyBorder="1" applyAlignment="1">
      <alignment vertical="center"/>
    </xf>
    <xf numFmtId="0" fontId="16" fillId="2" borderId="0" xfId="0" applyFont="1" applyFill="1" applyAlignment="1">
      <alignment vertical="top"/>
    </xf>
    <xf numFmtId="0" fontId="16" fillId="2" borderId="4" xfId="0" applyFont="1" applyFill="1" applyBorder="1" applyAlignment="1">
      <alignment vertical="center"/>
    </xf>
    <xf numFmtId="164" fontId="16" fillId="2" borderId="5" xfId="0" applyNumberFormat="1" applyFont="1" applyFill="1" applyBorder="1" applyAlignment="1">
      <alignment vertical="center"/>
    </xf>
    <xf numFmtId="0" fontId="16" fillId="4" borderId="0" xfId="0" applyFont="1" applyFill="1" applyBorder="1" applyAlignment="1">
      <alignment horizontal="right" vertical="top"/>
    </xf>
    <xf numFmtId="0" fontId="5" fillId="4" borderId="0" xfId="0" applyFont="1" applyFill="1" applyBorder="1" applyAlignment="1">
      <alignment horizontal="right" vertical="top"/>
    </xf>
    <xf numFmtId="0" fontId="18" fillId="4" borderId="0" xfId="0" applyFont="1" applyFill="1" applyBorder="1" applyAlignment="1">
      <alignment horizontal="right" vertical="top"/>
    </xf>
    <xf numFmtId="0" fontId="18" fillId="4" borderId="4" xfId="0" applyFont="1" applyFill="1" applyBorder="1" applyAlignment="1">
      <alignment vertical="center"/>
    </xf>
    <xf numFmtId="0" fontId="18" fillId="4" borderId="5" xfId="0" applyFont="1" applyFill="1" applyBorder="1" applyAlignment="1">
      <alignment vertical="center"/>
    </xf>
    <xf numFmtId="0" fontId="16" fillId="0" borderId="0" xfId="0" applyFont="1" applyFill="1" applyBorder="1" applyAlignment="1">
      <alignment horizontal="left" vertical="top"/>
    </xf>
    <xf numFmtId="0" fontId="16" fillId="4" borderId="6" xfId="0" applyFont="1" applyFill="1" applyBorder="1" applyAlignment="1">
      <alignment vertical="top" wrapText="1"/>
    </xf>
    <xf numFmtId="0" fontId="16" fillId="0" borderId="6" xfId="0" applyFont="1" applyFill="1" applyBorder="1" applyAlignment="1">
      <alignment horizontal="right" vertical="top" wrapText="1"/>
    </xf>
    <xf numFmtId="0" fontId="16" fillId="0" borderId="6" xfId="0" applyFont="1" applyFill="1" applyBorder="1" applyAlignment="1">
      <alignment vertical="top"/>
    </xf>
    <xf numFmtId="0" fontId="16" fillId="4" borderId="6" xfId="0" applyFont="1" applyFill="1" applyBorder="1" applyAlignment="1">
      <alignment horizontal="right" vertical="top"/>
    </xf>
    <xf numFmtId="9" fontId="16" fillId="4" borderId="6" xfId="0" applyNumberFormat="1" applyFont="1" applyFill="1" applyBorder="1" applyAlignment="1">
      <alignment horizontal="right" vertical="top" wrapText="1"/>
    </xf>
    <xf numFmtId="164" fontId="18" fillId="4" borderId="6" xfId="0" applyNumberFormat="1" applyFont="1" applyFill="1" applyBorder="1" applyAlignment="1">
      <alignment horizontal="right" vertical="top" wrapText="1"/>
    </xf>
    <xf numFmtId="0" fontId="16" fillId="2" borderId="6" xfId="0" applyFont="1" applyFill="1" applyBorder="1" applyAlignment="1">
      <alignment vertical="top"/>
    </xf>
    <xf numFmtId="0" fontId="5" fillId="4" borderId="6" xfId="0" applyFont="1" applyFill="1" applyBorder="1" applyAlignment="1">
      <alignment horizontal="left" vertical="center"/>
    </xf>
    <xf numFmtId="0" fontId="16" fillId="4" borderId="6" xfId="0" applyFont="1" applyFill="1" applyBorder="1" applyAlignment="1">
      <alignment vertical="center" wrapText="1"/>
    </xf>
    <xf numFmtId="0" fontId="16" fillId="0" borderId="6" xfId="0" applyFont="1" applyFill="1" applyBorder="1" applyAlignment="1">
      <alignment vertical="center"/>
    </xf>
    <xf numFmtId="0" fontId="16" fillId="4" borderId="6" xfId="0" applyFont="1" applyFill="1" applyBorder="1" applyAlignment="1">
      <alignment horizontal="right" vertical="center"/>
    </xf>
    <xf numFmtId="9" fontId="16" fillId="4" borderId="6" xfId="0" applyNumberFormat="1" applyFont="1" applyFill="1" applyBorder="1" applyAlignment="1">
      <alignment horizontal="right" vertical="center" wrapText="1"/>
    </xf>
    <xf numFmtId="164" fontId="18" fillId="4" borderId="6" xfId="0" applyNumberFormat="1" applyFont="1" applyFill="1" applyBorder="1" applyAlignment="1">
      <alignment horizontal="right" vertical="center" wrapText="1"/>
    </xf>
    <xf numFmtId="0" fontId="16" fillId="2" borderId="6" xfId="0" applyFont="1" applyFill="1" applyBorder="1" applyAlignment="1">
      <alignment vertical="center"/>
    </xf>
    <xf numFmtId="0" fontId="3" fillId="0" borderId="3" xfId="0" applyFont="1" applyFill="1" applyBorder="1" applyAlignment="1">
      <alignment horizontal="right" textRotation="90"/>
    </xf>
    <xf numFmtId="0" fontId="3" fillId="0" borderId="3" xfId="0" applyFont="1" applyFill="1" applyBorder="1" applyAlignment="1">
      <alignment horizontal="right" textRotation="90" wrapText="1"/>
    </xf>
    <xf numFmtId="0" fontId="21" fillId="0" borderId="3" xfId="0" applyFont="1" applyFill="1" applyBorder="1" applyAlignment="1">
      <alignment horizontal="right" textRotation="90"/>
    </xf>
    <xf numFmtId="0" fontId="21" fillId="0" borderId="3" xfId="0" applyFont="1" applyFill="1" applyBorder="1" applyAlignment="1">
      <alignment horizontal="right" textRotation="90" wrapText="1"/>
    </xf>
    <xf numFmtId="0" fontId="11" fillId="0" borderId="0" xfId="0" applyFont="1" applyFill="1" applyAlignment="1">
      <alignment horizontal="left" vertical="top" indent="1"/>
    </xf>
    <xf numFmtId="0" fontId="7" fillId="0" borderId="0" xfId="0" applyFont="1" applyAlignment="1">
      <alignment horizontal="left" indent="1"/>
    </xf>
    <xf numFmtId="0" fontId="11" fillId="0" borderId="0" xfId="0" applyFont="1" applyFill="1" applyAlignment="1">
      <alignment horizontal="left" vertical="top"/>
    </xf>
    <xf numFmtId="49" fontId="16" fillId="0" borderId="6" xfId="0" applyNumberFormat="1" applyFont="1" applyFill="1" applyBorder="1" applyAlignment="1">
      <alignment horizontal="right" vertical="center" wrapText="1"/>
    </xf>
    <xf numFmtId="0" fontId="11" fillId="2" borderId="0" xfId="0" applyFont="1" applyFill="1" applyAlignment="1">
      <alignment horizontal="center" vertical="top"/>
    </xf>
    <xf numFmtId="0" fontId="12" fillId="0" borderId="7" xfId="0" applyFont="1" applyFill="1" applyBorder="1" applyAlignment="1">
      <alignment vertical="top"/>
    </xf>
    <xf numFmtId="0" fontId="11" fillId="0" borderId="7" xfId="0" applyFont="1" applyFill="1" applyBorder="1" applyAlignment="1">
      <alignment horizontal="center" vertical="top"/>
    </xf>
    <xf numFmtId="0" fontId="11" fillId="0" borderId="7" xfId="0" applyFont="1" applyFill="1" applyBorder="1" applyAlignment="1">
      <alignment vertical="top"/>
    </xf>
    <xf numFmtId="0" fontId="2" fillId="0" borderId="0" xfId="0" applyFont="1" applyFill="1" applyAlignment="1">
      <alignment horizontal="center" vertical="top"/>
    </xf>
    <xf numFmtId="0" fontId="0" fillId="2" borderId="0" xfId="0" applyFill="1"/>
    <xf numFmtId="0" fontId="15" fillId="2" borderId="0" xfId="0" applyFont="1" applyFill="1" applyAlignment="1">
      <alignment vertical="top"/>
    </xf>
    <xf numFmtId="0" fontId="1" fillId="0" borderId="0" xfId="1" applyAlignment="1">
      <alignment wrapText="1"/>
    </xf>
    <xf numFmtId="0" fontId="0" fillId="0" borderId="0" xfId="0" applyAlignment="1">
      <alignment wrapText="1"/>
    </xf>
    <xf numFmtId="0" fontId="1" fillId="0" borderId="0" xfId="1" applyFill="1" applyAlignment="1">
      <alignment vertical="top"/>
    </xf>
    <xf numFmtId="0" fontId="1" fillId="0" borderId="0" xfId="1" applyFill="1" applyAlignment="1">
      <alignment horizontal="left" vertical="top" wrapText="1"/>
    </xf>
    <xf numFmtId="0" fontId="1" fillId="0" borderId="0" xfId="1" applyFill="1" applyAlignment="1">
      <alignment vertical="top" wrapText="1"/>
    </xf>
    <xf numFmtId="0" fontId="11" fillId="0" borderId="0" xfId="0" applyFont="1" applyFill="1" applyAlignment="1">
      <alignment vertical="top" wrapText="1"/>
    </xf>
    <xf numFmtId="0" fontId="16" fillId="0" borderId="0" xfId="0" applyFont="1" applyFill="1" applyAlignment="1">
      <alignment vertical="top" wrapText="1"/>
    </xf>
    <xf numFmtId="0" fontId="7" fillId="0" borderId="0" xfId="0" applyFont="1" applyAlignment="1">
      <alignment vertical="top" wrapText="1"/>
    </xf>
    <xf numFmtId="0" fontId="16" fillId="0" borderId="0" xfId="0" applyFont="1" applyFill="1" applyAlignment="1">
      <alignment horizontal="left" vertical="top" wrapText="1"/>
    </xf>
    <xf numFmtId="0" fontId="11" fillId="0" borderId="0" xfId="0" applyFont="1" applyFill="1" applyAlignment="1">
      <alignment horizontal="left" vertical="top" wrapText="1"/>
    </xf>
    <xf numFmtId="0" fontId="13" fillId="3" borderId="0" xfId="0" applyFont="1" applyFill="1" applyBorder="1" applyAlignment="1">
      <alignment horizontal="left" vertical="top" wrapText="1"/>
    </xf>
    <xf numFmtId="0" fontId="11" fillId="0" borderId="0" xfId="0" applyFont="1" applyFill="1" applyAlignment="1">
      <alignment horizontal="center" vertical="top" wrapText="1"/>
    </xf>
    <xf numFmtId="0" fontId="15" fillId="0" borderId="0" xfId="0" applyFont="1" applyFill="1" applyAlignment="1">
      <alignment vertical="top" wrapText="1"/>
    </xf>
    <xf numFmtId="0" fontId="11" fillId="5" borderId="0" xfId="0" applyFont="1" applyFill="1" applyAlignment="1">
      <alignment horizontal="center" vertical="top"/>
    </xf>
    <xf numFmtId="0" fontId="11" fillId="5" borderId="0" xfId="0" applyFont="1" applyFill="1" applyAlignment="1">
      <alignment vertical="top" wrapText="1"/>
    </xf>
    <xf numFmtId="0" fontId="16" fillId="5" borderId="0" xfId="0" applyFont="1" applyFill="1" applyBorder="1" applyAlignment="1">
      <alignment horizontal="right" vertical="top" wrapText="1"/>
    </xf>
    <xf numFmtId="0" fontId="2" fillId="0" borderId="0" xfId="0" applyFont="1" applyAlignment="1">
      <alignment vertical="top"/>
    </xf>
    <xf numFmtId="165" fontId="2" fillId="0" borderId="0" xfId="0" applyNumberFormat="1" applyFont="1" applyAlignment="1">
      <alignment horizontal="center" vertical="top"/>
    </xf>
    <xf numFmtId="0" fontId="16" fillId="5" borderId="0" xfId="0" applyFont="1" applyFill="1" applyAlignment="1">
      <alignment vertical="top" wrapText="1"/>
    </xf>
    <xf numFmtId="9" fontId="3" fillId="0" borderId="0" xfId="2" applyFont="1" applyFill="1" applyAlignment="1">
      <alignment horizontal="center" vertical="top"/>
    </xf>
    <xf numFmtId="9" fontId="4" fillId="0" borderId="2" xfId="2" applyFont="1" applyFill="1" applyBorder="1" applyAlignment="1">
      <alignment horizontal="center" vertical="top"/>
    </xf>
    <xf numFmtId="9" fontId="2" fillId="0" borderId="0" xfId="2" applyFont="1" applyAlignment="1">
      <alignment horizontal="center" vertical="top"/>
    </xf>
    <xf numFmtId="0" fontId="13" fillId="3" borderId="0" xfId="0" applyFont="1" applyFill="1" applyBorder="1" applyAlignment="1">
      <alignment horizontal="left" vertical="top"/>
    </xf>
    <xf numFmtId="0" fontId="0" fillId="0" borderId="0" xfId="0" applyAlignment="1">
      <alignment horizontal="left" vertical="top" wrapText="1"/>
    </xf>
    <xf numFmtId="0" fontId="0" fillId="0" borderId="0" xfId="0" applyAlignment="1">
      <alignment vertical="top" wrapText="1"/>
    </xf>
    <xf numFmtId="0" fontId="16" fillId="0" borderId="0" xfId="0" applyFont="1" applyFill="1" applyBorder="1" applyAlignment="1">
      <alignment horizontal="left" vertical="top" wrapText="1"/>
    </xf>
    <xf numFmtId="0" fontId="16" fillId="2" borderId="0" xfId="0" applyFont="1" applyFill="1" applyAlignment="1">
      <alignment vertical="top" wrapText="1"/>
    </xf>
    <xf numFmtId="0" fontId="19" fillId="3" borderId="0" xfId="0" applyFont="1" applyFill="1" applyAlignment="1">
      <alignment horizontal="center" vertical="top"/>
    </xf>
    <xf numFmtId="0" fontId="13" fillId="3" borderId="0" xfId="0" applyFont="1" applyFill="1" applyAlignment="1">
      <alignment horizontal="left" vertical="top"/>
    </xf>
    <xf numFmtId="0" fontId="3" fillId="0" borderId="0" xfId="0" applyFont="1" applyAlignment="1">
      <alignment horizontal="left" vertical="top" wrapText="1"/>
    </xf>
    <xf numFmtId="0" fontId="22" fillId="0" borderId="0" xfId="0" applyFont="1" applyFill="1" applyAlignment="1">
      <alignment horizontal="left" vertical="top" wrapText="1"/>
    </xf>
    <xf numFmtId="0" fontId="13" fillId="3" borderId="0" xfId="0" applyFont="1" applyFill="1" applyBorder="1" applyAlignment="1">
      <alignment horizontal="left" vertical="top"/>
    </xf>
    <xf numFmtId="0" fontId="13" fillId="3" borderId="0" xfId="0" applyFont="1" applyFill="1" applyBorder="1" applyAlignment="1">
      <alignment horizontal="center" vertical="top"/>
    </xf>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9FCB3B"/>
      <color rgb="FFDCDCDA"/>
      <color rgb="FF585855"/>
      <color rgb="FFE0EEC0"/>
      <color rgb="FFF7F091"/>
      <color rgb="FFF3E7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dbsa.org/EN/About-Us/Publications/Documents/DBSA%20Environmental%20and%20Social%20Safeguard%20Standards%202018.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dbsa.org/EN/About-Us/Publications/Documents/DBSA%20Environmental%20and%20Social%20Safeguard%20Standards%202018.pdf" TargetMode="External"/><Relationship Id="rId13" Type="http://schemas.openxmlformats.org/officeDocument/2006/relationships/comments" Target="../comments1.xml"/><Relationship Id="rId3" Type="http://schemas.openxmlformats.org/officeDocument/2006/relationships/hyperlink" Target="https://www.dbsa.org/EN/InvestorRelations/Environmental%20Appraisal%20Documents/DBSA%20Sustainability%20Review%202017-18.pdf" TargetMode="External"/><Relationship Id="rId7" Type="http://schemas.openxmlformats.org/officeDocument/2006/relationships/hyperlink" Target="https://www.dbsa.org/EN/About-Us/Publications/Documents/DBSA%20Environmental%20and%20Social%20Safeguard%20Standards%202018.pdf" TargetMode="External"/><Relationship Id="rId12" Type="http://schemas.openxmlformats.org/officeDocument/2006/relationships/vmlDrawing" Target="../drawings/vmlDrawing1.vml"/><Relationship Id="rId2" Type="http://schemas.openxmlformats.org/officeDocument/2006/relationships/hyperlink" Target="https://www.dbsa.org/EN/About-Us/Publications/Documents/DBSA%20Environmental%20and%20Social%20Safeguard%20Standards%202018.pdf" TargetMode="External"/><Relationship Id="rId1" Type="http://schemas.openxmlformats.org/officeDocument/2006/relationships/hyperlink" Target="https://www.dbsa.org/EN/About-Us/Publications/Documents/DBSA%20Environmental%20and%20Social%20Safeguard%20Standards%202018.pdf" TargetMode="External"/><Relationship Id="rId6" Type="http://schemas.openxmlformats.org/officeDocument/2006/relationships/hyperlink" Target="https://www.dbsa.org/EN/About-Us/Publications/Documents/DBSA%20Environmental%20and%20Social%20Safeguard%20Standards%202018.pdf" TargetMode="External"/><Relationship Id="rId11" Type="http://schemas.openxmlformats.org/officeDocument/2006/relationships/printerSettings" Target="../printerSettings/printerSettings15.bin"/><Relationship Id="rId5" Type="http://schemas.openxmlformats.org/officeDocument/2006/relationships/hyperlink" Target="https://www.dbsa.org/EN/About-Us/Publications/Documents/DBSA%20Environmental%20and%20Social%20Safeguard%20Standards%202018.pdf" TargetMode="External"/><Relationship Id="rId10" Type="http://schemas.openxmlformats.org/officeDocument/2006/relationships/hyperlink" Target="https://www.dbsa.org/EN/About-Us/Publications/Annual%20Reports/DBSA%20Sustainability%20Review%202018-19.pdf" TargetMode="External"/><Relationship Id="rId4" Type="http://schemas.openxmlformats.org/officeDocument/2006/relationships/hyperlink" Target="https://www.dbsa.org/EN/About-Us/Publications/Documents/DBSA%20Environmental%20and%20Social%20Safeguard%20Standards%202018.pdf" TargetMode="External"/><Relationship Id="rId9" Type="http://schemas.openxmlformats.org/officeDocument/2006/relationships/hyperlink" Target="https://www.dbsa.org/EN/About-Us/Publications/Documents/DBSA%20Environmental%20and%20Social%20Safeguard%20Standards%202018.pdf"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dbsa.org/EN/About-Us/Publications/Annual%20Reports/DBSA%20Integrated%20Annual%20Report%202018-19.pdf" TargetMode="External"/><Relationship Id="rId13" Type="http://schemas.openxmlformats.org/officeDocument/2006/relationships/hyperlink" Target="https://www.dbsa.org/EN/About-Us/Publications/Annual%20Reports/DBSA%20Integrated%20Annual%20Report%202018-19.pdf" TargetMode="External"/><Relationship Id="rId18" Type="http://schemas.openxmlformats.org/officeDocument/2006/relationships/hyperlink" Target="https://www.dbsa.org/EN/About-Us/Publications/Annual%20Reports/DBSA%20Sustainability%20Review%202018-19.pdf" TargetMode="External"/><Relationship Id="rId3" Type="http://schemas.openxmlformats.org/officeDocument/2006/relationships/hyperlink" Target="https://www.dbsa.org/EN/About-Us/Publications/Annual%20Reports/DBSA%20Integrated%20Annual%20Report%202018-19.pdf" TargetMode="External"/><Relationship Id="rId7" Type="http://schemas.openxmlformats.org/officeDocument/2006/relationships/hyperlink" Target="https://www.dbsa.org/EN/About-Us/Publications/Annual%20Reports/DBSA%20Integrated%20Annual%20Report%202018-19.pdf" TargetMode="External"/><Relationship Id="rId12" Type="http://schemas.openxmlformats.org/officeDocument/2006/relationships/hyperlink" Target="https://www.dbsa.org/EN/About-Us/Publications/Annual%20Reports/DBSA%20Integrated%20Annual%20Report%202018-19.pdf" TargetMode="External"/><Relationship Id="rId17" Type="http://schemas.openxmlformats.org/officeDocument/2006/relationships/hyperlink" Target="https://www.dbsa.org/EN/About-Us/Publications/Annual%20Reports/DBSA%20Sustainability%20Review%202018-19.pdf" TargetMode="External"/><Relationship Id="rId2" Type="http://schemas.openxmlformats.org/officeDocument/2006/relationships/hyperlink" Target="https://www.dbsa.org/EN/InvestorRelations/Environmental%20Appraisal%20Documents/DBSA%20Project%20Grievance%20Procedure.pdf" TargetMode="External"/><Relationship Id="rId16" Type="http://schemas.openxmlformats.org/officeDocument/2006/relationships/hyperlink" Target="https://www.dbsa.org/EN/About-Us/Publications/Annual%20Reports/DBSA%20Sustainability%20Review%202018-19.pdf" TargetMode="External"/><Relationship Id="rId1" Type="http://schemas.openxmlformats.org/officeDocument/2006/relationships/printerSettings" Target="../printerSettings/printerSettings16.bin"/><Relationship Id="rId6" Type="http://schemas.openxmlformats.org/officeDocument/2006/relationships/hyperlink" Target="https://www.dbsa.org/EN/About-Us/Publications/Annual%20Reports/DBSA%20Integrated%20Annual%20Report%202018-19.pdf" TargetMode="External"/><Relationship Id="rId11" Type="http://schemas.openxmlformats.org/officeDocument/2006/relationships/hyperlink" Target="https://www.dbsa.org/EN/About-Us/Publications/Annual%20Reports/DBSA%20Integrated%20Annual%20Report%202018-19.pdf" TargetMode="External"/><Relationship Id="rId5" Type="http://schemas.openxmlformats.org/officeDocument/2006/relationships/hyperlink" Target="https://www.dbsa.org/EN/About-Us/Publications/Annual%20Reports/DBSA%20Integrated%20Annual%20Report%202018-19.pdf" TargetMode="External"/><Relationship Id="rId15" Type="http://schemas.openxmlformats.org/officeDocument/2006/relationships/hyperlink" Target="https://www.dbsa.org/EN/About-Us/Publications/Annual%20Reports/DBSA%20Integrated%20Annual%20Report%202018-19.pdf" TargetMode="External"/><Relationship Id="rId10" Type="http://schemas.openxmlformats.org/officeDocument/2006/relationships/hyperlink" Target="https://www.dbsa.org/EN/About-Us/Publications/Annual%20Reports/DBSA%20Sustainability%20Review%202018-19.pdf" TargetMode="External"/><Relationship Id="rId19" Type="http://schemas.openxmlformats.org/officeDocument/2006/relationships/printerSettings" Target="../printerSettings/printerSettings17.bin"/><Relationship Id="rId4" Type="http://schemas.openxmlformats.org/officeDocument/2006/relationships/hyperlink" Target="https://www.dbsa.org/EN/About-Us/Publications/Annual%20Reports/DBSA%20Integrated%20Annual%20Report%202018-19.pdf" TargetMode="External"/><Relationship Id="rId9" Type="http://schemas.openxmlformats.org/officeDocument/2006/relationships/hyperlink" Target="https://www.dbsa.org/EN/About-Us/Publications/Annual%20Reports/DBSA%20Integrated%20Annual%20Report%202018-19.pdf" TargetMode="External"/><Relationship Id="rId14" Type="http://schemas.openxmlformats.org/officeDocument/2006/relationships/hyperlink" Target="https://www.dbsa.org/EN/About-Us/Publications/Annual%20Reports/DBSA%20Integrated%20Annual%20Report%202018-19.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dbsa.org/EN/Products-Services/Pages/Implementation.aspx" TargetMode="External"/><Relationship Id="rId7" Type="http://schemas.openxmlformats.org/officeDocument/2006/relationships/hyperlink" Target="https://www.dbsa.org/EN/prodserv/FUND%20DESCRIPTION/Pages/default.aspx" TargetMode="External"/><Relationship Id="rId2" Type="http://schemas.openxmlformats.org/officeDocument/2006/relationships/hyperlink" Target="https://www.dbsa.org/EN/Products-Services/Pages/Financing-in-South-Africa.aspx" TargetMode="External"/><Relationship Id="rId1" Type="http://schemas.openxmlformats.org/officeDocument/2006/relationships/hyperlink" Target="https://www.dbsa.org/EN/Products-Services/Pages/Financing-in-South-Africa.aspx" TargetMode="External"/><Relationship Id="rId6" Type="http://schemas.openxmlformats.org/officeDocument/2006/relationships/hyperlink" Target="https://www.dbsa.org/EN/About-Us/Publications/Annual%20Reports/DBSA%20Annual%20Financial%20Statements%202018-19.pdf" TargetMode="External"/><Relationship Id="rId5" Type="http://schemas.openxmlformats.org/officeDocument/2006/relationships/hyperlink" Target="https://www.dbsa.org/EN/Products-Services/Pages/Financing-in-South-Africa.aspx" TargetMode="External"/><Relationship Id="rId4" Type="http://schemas.openxmlformats.org/officeDocument/2006/relationships/hyperlink" Target="https://www.dbsa.org/EN/Products-Services/Pages/Implementation.aspx"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dbsa.org/EN/About-Us/Publications/Documents/DBSA%20Environmental%20and%20Social%20Safeguard%20Standards%202018.pdf" TargetMode="External"/><Relationship Id="rId18" Type="http://schemas.openxmlformats.org/officeDocument/2006/relationships/hyperlink" Target="https://www.dbsa.org/EN/InvestorRelations/Environmental%20Appraisal%20Documents/DBSA%20Sustainability%20Review%202017-18.pdf" TargetMode="External"/><Relationship Id="rId26" Type="http://schemas.openxmlformats.org/officeDocument/2006/relationships/hyperlink" Target="https://www.dbsa.org/EN/About-Us/Publications/Annual%20Reports/DBSA%20Integrated%20Annual%20Report%202018-19.pdf" TargetMode="External"/><Relationship Id="rId39" Type="http://schemas.openxmlformats.org/officeDocument/2006/relationships/hyperlink" Target="https://www.dbsa.org/EN/About-Us/Publications/Annual%20Reports/Application%20of%20King%20IV%20Principles%202019%20DBSA.pdf" TargetMode="External"/><Relationship Id="rId21" Type="http://schemas.openxmlformats.org/officeDocument/2006/relationships/hyperlink" Target="https://www.dbsa.org/EN/InvestorRelations/Environmental%20Appraisal%20Documents/DBSA%20Sustainability%20Review%202017-18.pdf" TargetMode="External"/><Relationship Id="rId34" Type="http://schemas.openxmlformats.org/officeDocument/2006/relationships/hyperlink" Target="https://www.dbsa.org/EN/About-Us/Publications/Annual%20Reports/DBSA%20Sustainability%20Review%202018-19.pdf" TargetMode="External"/><Relationship Id="rId42" Type="http://schemas.openxmlformats.org/officeDocument/2006/relationships/printerSettings" Target="../printerSettings/printerSettings4.bin"/><Relationship Id="rId7" Type="http://schemas.openxmlformats.org/officeDocument/2006/relationships/hyperlink" Target="https://www.dbsa.org/EN/InvestorRelations/Environmental%20Appraisal%20Documents/DBSA%20Project%20Grievance%20Procedure.pdf" TargetMode="External"/><Relationship Id="rId2" Type="http://schemas.openxmlformats.org/officeDocument/2006/relationships/hyperlink" Target="https://www.dbsa.org/EN/About-Us/Publications/Annual%20Reports/DBSA%20Integrated%20Annual%20Report%202017-18.pdf" TargetMode="External"/><Relationship Id="rId16" Type="http://schemas.openxmlformats.org/officeDocument/2006/relationships/hyperlink" Target="https://www.dbsa.org/EN/InvestorRelations/Environmental%20Appraisal%20Documents/DBSA%20Environmental%20Appraisal%20Framework%20Summary.pdf" TargetMode="External"/><Relationship Id="rId20" Type="http://schemas.openxmlformats.org/officeDocument/2006/relationships/hyperlink" Target="https://www.dbsa.org/EN/InvestorRelations/Environmental%20Appraisal%20Documents/DBSA%20Sustainability%20Review%202017-18.pdf" TargetMode="External"/><Relationship Id="rId29" Type="http://schemas.openxmlformats.org/officeDocument/2006/relationships/hyperlink" Target="https://www.dbsa.org/EN/About-Us/Publications/Documents/Internal%20Control%20Policy.pdf" TargetMode="External"/><Relationship Id="rId41" Type="http://schemas.openxmlformats.org/officeDocument/2006/relationships/hyperlink" Target="http://pmg-assets.s3-website-eu-west-1.amazonaws.com/DBSA_Corporate_Plan_2020-2023.pdf" TargetMode="External"/><Relationship Id="rId1" Type="http://schemas.openxmlformats.org/officeDocument/2006/relationships/printerSettings" Target="../printerSettings/printerSettings3.bin"/><Relationship Id="rId6" Type="http://schemas.openxmlformats.org/officeDocument/2006/relationships/hyperlink" Target="https://www.dbsa.org/EN/InvestorRelations/Environmental%20Appraisal%20Documents/DBSA%20Sustainability%20Review%202017-18.pdf" TargetMode="External"/><Relationship Id="rId11" Type="http://schemas.openxmlformats.org/officeDocument/2006/relationships/hyperlink" Target="https://www.dbsa.org/EN/About-Us/Publications/Documents/DBSA%20Environmental%20and%20Social%20Safeguard%20Standards%202018.pdf" TargetMode="External"/><Relationship Id="rId24" Type="http://schemas.openxmlformats.org/officeDocument/2006/relationships/hyperlink" Target="https://www.dbsa.org/EN/InvestorRelations/Environmental%20Appraisal%20Documents/DBSA%20Sustainability%20Review%202017-18.pdf" TargetMode="External"/><Relationship Id="rId32" Type="http://schemas.openxmlformats.org/officeDocument/2006/relationships/hyperlink" Target="https://www.dbsa.org/EN/About-Us/Governance%20Documents/DBSA%20Whistle%20Blowing%20Policy.pdf" TargetMode="External"/><Relationship Id="rId37" Type="http://schemas.openxmlformats.org/officeDocument/2006/relationships/hyperlink" Target="https://www.dbsa.org/EN/About-Us/Governance%20Documents/DBSA%20Employee's%20Policy%20on%20Conflict%20of%20Interest.pdf" TargetMode="External"/><Relationship Id="rId40" Type="http://schemas.openxmlformats.org/officeDocument/2006/relationships/hyperlink" Target="https://www.dbsa.org/EN/About-Us/Publications/Annual%20Reports/DBSA%20Integrated%20Annual%20Report%202018-19.pdf" TargetMode="External"/><Relationship Id="rId5" Type="http://schemas.openxmlformats.org/officeDocument/2006/relationships/hyperlink" Target="https://www.dbsa.org/EN/InvestorRelations/Environmental%20Appraisal%20Documents/DBSA%20Sustainability%20Review%202017-18.pdf" TargetMode="External"/><Relationship Id="rId15" Type="http://schemas.openxmlformats.org/officeDocument/2006/relationships/hyperlink" Target="https://www.dbsa.org/EN/About-Us/Governance%20Documents/Management%20of%20Politically%20Exposed%20Persons%20Policy.pdf" TargetMode="External"/><Relationship Id="rId23" Type="http://schemas.openxmlformats.org/officeDocument/2006/relationships/hyperlink" Target="https://www.dbsa.org/EN/InvestorRelations/Environmental%20Appraisal%20Documents/DBSA%20Sustainability%20Review%202017-18.pdf" TargetMode="External"/><Relationship Id="rId28" Type="http://schemas.openxmlformats.org/officeDocument/2006/relationships/hyperlink" Target="https://www.dbsa.org/EN/About-Us/Governance%20Documents/DBSA%20Board%20of%20Director's%20Policy%20on%20Conflict%20of%20Interest.pdf" TargetMode="External"/><Relationship Id="rId36" Type="http://schemas.openxmlformats.org/officeDocument/2006/relationships/hyperlink" Target="file:///C:\Users\dhali\AppData\Local\Packages\microsoft.windowscommunicationsapps_8wekyb3d8bbwe\LocalState\Files\Dropbox\Climate%20Change%20Policy%20Framework%20-%20Approved%20-%20Jun2018.pdf" TargetMode="External"/><Relationship Id="rId10" Type="http://schemas.openxmlformats.org/officeDocument/2006/relationships/hyperlink" Target="https://www.dbsa.org/EN/About-Us/Publications/Documents/DBSA%20Environmental%20and%20Social%20Safeguard%20Standards%202018.pdf" TargetMode="External"/><Relationship Id="rId19" Type="http://schemas.openxmlformats.org/officeDocument/2006/relationships/hyperlink" Target="https://www.dbsa.org/EN/InvestorRelations/Environmental%20Appraisal%20Documents/DBSA%20Sustainability%20Review%202017-18.pdf" TargetMode="External"/><Relationship Id="rId31" Type="http://schemas.openxmlformats.org/officeDocument/2006/relationships/hyperlink" Target="https://www.dbsa.org/EN/About-Us/Publications/Documents/Revised%20ESS%20Framework_CFF%2021052018.pdf" TargetMode="External"/><Relationship Id="rId4" Type="http://schemas.openxmlformats.org/officeDocument/2006/relationships/hyperlink" Target="https://www.dbsa.org/EN/About-Us/Publications/Annual%20Reports/DBSA%20Integrated%20Annual%20Report%202017-18.pdf" TargetMode="External"/><Relationship Id="rId9" Type="http://schemas.openxmlformats.org/officeDocument/2006/relationships/hyperlink" Target="https://www.dbsa.org/EN/About-Us/Publications/Documents/DBSA%20Environmental%20and%20Social%20Safeguard%20Standards%202018.pdf" TargetMode="External"/><Relationship Id="rId14" Type="http://schemas.openxmlformats.org/officeDocument/2006/relationships/hyperlink" Target="https://www.dbsa.org/EN/About-Us/Governance%20Documents/DBSA%20Code%20of%20Ethics.pdf" TargetMode="External"/><Relationship Id="rId22" Type="http://schemas.openxmlformats.org/officeDocument/2006/relationships/hyperlink" Target="https://www.dbsa.org/EN/InvestorRelations/Environmental%20Appraisal%20Documents/DBSA%20Sustainability%20Review%202017-18.pdf" TargetMode="External"/><Relationship Id="rId27" Type="http://schemas.openxmlformats.org/officeDocument/2006/relationships/hyperlink" Target="https://www.dbsa.org/EN/About-Us/Governance%20Documents/DBSA%20Act%2013%20of%201997.pdf" TargetMode="External"/><Relationship Id="rId30" Type="http://schemas.openxmlformats.org/officeDocument/2006/relationships/hyperlink" Target="https://www.dbsa.org/EN/About-Us/Governance%20Documents/DBSA%20Policy%20Framework.pdf" TargetMode="External"/><Relationship Id="rId35" Type="http://schemas.openxmlformats.org/officeDocument/2006/relationships/hyperlink" Target="https://www.dbsa.org/EN/About-Us/Governance%20Documents/DBSA%20Fraud%20Prevention%20Plan.pdf" TargetMode="External"/><Relationship Id="rId8" Type="http://schemas.openxmlformats.org/officeDocument/2006/relationships/hyperlink" Target="https://www.dbsa.org/EN/About-Us/Publications/Documents/DBSA%20Embedded%20Generation%20Investment%20Programme%20ESMF.pdf" TargetMode="External"/><Relationship Id="rId3" Type="http://schemas.openxmlformats.org/officeDocument/2006/relationships/hyperlink" Target="https://www.dbsa.org/EN/About-Us/Publications/Annual%20Reports/DBSA%20Integrated%20Annual%20Report%202017-18.pdf" TargetMode="External"/><Relationship Id="rId12" Type="http://schemas.openxmlformats.org/officeDocument/2006/relationships/hyperlink" Target="https://www.dbsa.org/EN/About-Us/Publications/Documents/DBSA%20Environmental%20and%20Social%20Safeguard%20Standards%202018.pdf" TargetMode="External"/><Relationship Id="rId17" Type="http://schemas.openxmlformats.org/officeDocument/2006/relationships/hyperlink" Target="https://www.dbsa.org/EN/InvestorRelations/Environmental%20Appraisal%20Documents/DBSA%20Sustainability%20Review%202017-18.pdf" TargetMode="External"/><Relationship Id="rId25" Type="http://schemas.openxmlformats.org/officeDocument/2006/relationships/hyperlink" Target="https://www.dbsa.org/EN/InvestorRelations/Environmental%20Appraisal%20Documents/DBSA%20Sustainability%20Review%202017-18.pdf" TargetMode="External"/><Relationship Id="rId33" Type="http://schemas.openxmlformats.org/officeDocument/2006/relationships/hyperlink" Target="https://www.dbsa.org/EN/About-Us/Publications/Annual%20Reports/DBSA%20Integrated%20Annual%20Report%202018-19.pdf" TargetMode="External"/><Relationship Id="rId38" Type="http://schemas.openxmlformats.org/officeDocument/2006/relationships/hyperlink" Target="https://www.dbsa.org/EN/About-Us/Governance%20Documents/Gift%20and%20Hospitality%20Policy.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dbsa.org/EN/About-Us/Governance%20Documents/Management%20of%20Politically%20Exposed%20Persons%20Policy.pdf" TargetMode="External"/><Relationship Id="rId2" Type="http://schemas.openxmlformats.org/officeDocument/2006/relationships/hyperlink" Target="https://www.dbsa.org/EN/About-Us/Governance%20Documents/Management%20of%20Politically%20Exposed%20Persons%20Policy.pdf" TargetMode="External"/><Relationship Id="rId1" Type="http://schemas.openxmlformats.org/officeDocument/2006/relationships/hyperlink" Target="https://www.dbsa.org/EN/About-Us/Governance%20Documents/Management%20of%20Politically%20Exposed%20Persons%20Policy.pdf" TargetMode="External"/><Relationship Id="rId5" Type="http://schemas.openxmlformats.org/officeDocument/2006/relationships/printerSettings" Target="../printerSettings/printerSettings5.bin"/><Relationship Id="rId4" Type="http://schemas.openxmlformats.org/officeDocument/2006/relationships/hyperlink" Target="https://www.dbsa.org/EN/About-Us/Governance%20Documents/Management%20of%20Politically%20Exposed%20Persons%20Policy.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file:///C:\Users\dhali\AppData\Local\Packages\microsoft.windowscommunicationsapps_8wekyb3d8bbwe\LocalState\Files\Dropbox\Climate%20Change%20Policy%20Framework%20-%20Approved%20-%20Jun2018.pdf" TargetMode="External"/><Relationship Id="rId3" Type="http://schemas.openxmlformats.org/officeDocument/2006/relationships/hyperlink" Target="https://www.dbsa.org/EN/About-Us/Publications/Documents/DBSA%20Environmental%20and%20Social%20Safeguard%20Standards%202018.pdf" TargetMode="External"/><Relationship Id="rId7" Type="http://schemas.openxmlformats.org/officeDocument/2006/relationships/hyperlink" Target="file:///C:\Users\dhali\AppData\Local\Packages\microsoft.windowscommunicationsapps_8wekyb3d8bbwe\LocalState\Files\Dropbox\Climate%20Change%20Policy%20Framework%20-%20Approved%20-%20Jun2018.pdf" TargetMode="External"/><Relationship Id="rId2" Type="http://schemas.openxmlformats.org/officeDocument/2006/relationships/hyperlink" Target="https://www.dbsa.org/EN/About-Us/Publications/Documents/DBSA%20Environmental%20and%20Social%20Safeguard%20Standards%202018.pdf" TargetMode="External"/><Relationship Id="rId1" Type="http://schemas.openxmlformats.org/officeDocument/2006/relationships/printerSettings" Target="../printerSettings/printerSettings6.bin"/><Relationship Id="rId6" Type="http://schemas.openxmlformats.org/officeDocument/2006/relationships/hyperlink" Target="file:///C:\Users\dhali\AppData\Local\Packages\microsoft.windowscommunicationsapps_8wekyb3d8bbwe\LocalState\Files\Dropbox\Climate%20Change%20Policy%20Framework%20-%20Approved%20-%20Jun2018.pdf" TargetMode="External"/><Relationship Id="rId11" Type="http://schemas.openxmlformats.org/officeDocument/2006/relationships/printerSettings" Target="../printerSettings/printerSettings7.bin"/><Relationship Id="rId5" Type="http://schemas.openxmlformats.org/officeDocument/2006/relationships/hyperlink" Target="file:///C:\Users\dhali\AppData\Local\Packages\microsoft.windowscommunicationsapps_8wekyb3d8bbwe\LocalState\Files\Dropbox\Climate%20Change%20Policy%20Framework%20-%20Approved%20-%20Jun2018.pdf" TargetMode="External"/><Relationship Id="rId10" Type="http://schemas.openxmlformats.org/officeDocument/2006/relationships/hyperlink" Target="file:///C:\Users\dhali\AppData\Local\Packages\microsoft.windowscommunicationsapps_8wekyb3d8bbwe\LocalState\Files\Dropbox\Climate%20Change%20Policy%20Framework%20-%20Approved%20-%20Jun2018.pdf" TargetMode="External"/><Relationship Id="rId4" Type="http://schemas.openxmlformats.org/officeDocument/2006/relationships/hyperlink" Target="https://www.dbsa.org/EN/About-Us/Publications/Documents/DBSA%20Environmental%20and%20Social%20Safeguard%20Standards%202018.pdf" TargetMode="External"/><Relationship Id="rId9" Type="http://schemas.openxmlformats.org/officeDocument/2006/relationships/hyperlink" Target="file:///C:\Users\dhali\AppData\Local\Packages\microsoft.windowscommunicationsapps_8wekyb3d8bbwe\LocalState\Files\Dropbox\Climate%20Change%20Policy%20Framework%20-%20Approved%20-%20Jun2018.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dbsa.org/EN/InvestorRelations/Environmental%20Appraisal%20Documents/DBSA%20Sustainability%20Review%202017-18.pdf" TargetMode="External"/><Relationship Id="rId7" Type="http://schemas.openxmlformats.org/officeDocument/2006/relationships/printerSettings" Target="../printerSettings/printerSettings8.bin"/><Relationship Id="rId2" Type="http://schemas.openxmlformats.org/officeDocument/2006/relationships/hyperlink" Target="https://www.dbsa.org/EN/About-Us/Publications/Documents/DBSA%20Environmental%20and%20Social%20Safeguard%20Standards%202018.pdf" TargetMode="External"/><Relationship Id="rId1" Type="http://schemas.openxmlformats.org/officeDocument/2006/relationships/hyperlink" Target="https://www.dbsa.org/EN/About-Us/Publications/Documents/DBSA%20Environmental%20and%20Social%20Safeguard%20Standards%202018.pdf" TargetMode="External"/><Relationship Id="rId6" Type="http://schemas.openxmlformats.org/officeDocument/2006/relationships/hyperlink" Target="https://www.dbsa.org/EN/About-Us/Publications/Annual%20Reports/DBSA%20Sustainability%20Review%202018-19.pdf" TargetMode="External"/><Relationship Id="rId5" Type="http://schemas.openxmlformats.org/officeDocument/2006/relationships/hyperlink" Target="https://www.dbsa.org/EN/About-Us/Governance%20Documents/DBSA%20Code%20of%20Ethics.pdf" TargetMode="External"/><Relationship Id="rId4" Type="http://schemas.openxmlformats.org/officeDocument/2006/relationships/hyperlink" Target="https://www.dbsa.org/EN/About-Us/Publications/Documents/DBSA%20Environmental%20and%20Social%20Safeguard%20Standards%202018.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dbsa.org/EN/About-Us/Publications/Documents/DBSA%20Environmental%20and%20Social%20Safeguard%20Standards%202018.pdf" TargetMode="External"/><Relationship Id="rId3" Type="http://schemas.openxmlformats.org/officeDocument/2006/relationships/hyperlink" Target="https://www.dbsa.org/EN/About-Us/Publications/Documents/DBSA%20Environmental%20and%20Social%20Safeguard%20Standards%202018.pdf" TargetMode="External"/><Relationship Id="rId7" Type="http://schemas.openxmlformats.org/officeDocument/2006/relationships/hyperlink" Target="https://www.dbsa.org/EN/InvestorRelations/Environmental%20Appraisal%20Documents/DBSA%20Sustainability%20Review%202017-18.pdf" TargetMode="External"/><Relationship Id="rId2" Type="http://schemas.openxmlformats.org/officeDocument/2006/relationships/hyperlink" Target="https://www.dbsa.org/EN/About-Us/Publications/Documents/DBSA%20Environmental%20and%20Social%20Safeguard%20Standards%202018.pdf" TargetMode="External"/><Relationship Id="rId1" Type="http://schemas.openxmlformats.org/officeDocument/2006/relationships/hyperlink" Target="https://www.dbsa.org/EN/About-Us/Publications/Documents/DBSA%20Environmental%20and%20Social%20Safeguard%20Standards%202018.pdf" TargetMode="External"/><Relationship Id="rId6" Type="http://schemas.openxmlformats.org/officeDocument/2006/relationships/hyperlink" Target="https://www.dbsa.org/EN/About-Us/Publications/Documents/DBSA%20Environmental%20and%20Social%20Safeguard%20Standards%202018.pdf" TargetMode="External"/><Relationship Id="rId5" Type="http://schemas.openxmlformats.org/officeDocument/2006/relationships/hyperlink" Target="https://www.dbsa.org/EN/About-Us/Publications/Documents/DBSA%20Environmental%20and%20Social%20Safeguard%20Standards%202018.pdf" TargetMode="External"/><Relationship Id="rId10" Type="http://schemas.openxmlformats.org/officeDocument/2006/relationships/printerSettings" Target="../printerSettings/printerSettings9.bin"/><Relationship Id="rId4" Type="http://schemas.openxmlformats.org/officeDocument/2006/relationships/hyperlink" Target="https://www.dbsa.org/EN/About-Us/Publications/Documents/DBSA%20Environmental%20and%20Social%20Safeguard%20Standards%202018.pdf" TargetMode="External"/><Relationship Id="rId9" Type="http://schemas.openxmlformats.org/officeDocument/2006/relationships/hyperlink" Target="https://www.dbsa.org/EN/About-Us/Publications/Documents/DBSA%20Environmental%20and%20Social%20Safeguard%20Standards%202018.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dbsa.org/EN/About-Us/Publications/Annual%20Reports/DBSA%20Sustainability%20Review%202018-19.pdf" TargetMode="External"/><Relationship Id="rId3" Type="http://schemas.openxmlformats.org/officeDocument/2006/relationships/hyperlink" Target="https://www.dbsa.org/EN/About-Us/Publications/Documents/DBSA%20Environmental%20and%20Social%20Safeguard%20Standards%202018.pdf" TargetMode="External"/><Relationship Id="rId7" Type="http://schemas.openxmlformats.org/officeDocument/2006/relationships/hyperlink" Target="https://www.dbsa.org/EN/About-Us/Publications/Documents/DBSA%20Environmental%20and%20Social%20Safeguard%20Standards%202018.pdf" TargetMode="External"/><Relationship Id="rId2" Type="http://schemas.openxmlformats.org/officeDocument/2006/relationships/hyperlink" Target="https://www.dbsa.org/EN/About-Us/Publications/Documents/DBSA%20Environmental%20and%20Social%20Safeguard%20Standards%202018.pdf" TargetMode="External"/><Relationship Id="rId1" Type="http://schemas.openxmlformats.org/officeDocument/2006/relationships/printerSettings" Target="../printerSettings/printerSettings10.bin"/><Relationship Id="rId6" Type="http://schemas.openxmlformats.org/officeDocument/2006/relationships/hyperlink" Target="https://www.dbsa.org/EN/About-Us/Publications/Documents/DBSA%20Environmental%20and%20Social%20Safeguard%20Standards%202018.pdf" TargetMode="External"/><Relationship Id="rId5" Type="http://schemas.openxmlformats.org/officeDocument/2006/relationships/hyperlink" Target="https://www.dbsa.org/EN/About-Us/Publications/Documents/DBSA%20Environmental%20and%20Social%20Safeguard%20Standards%202018.pdf" TargetMode="External"/><Relationship Id="rId4" Type="http://schemas.openxmlformats.org/officeDocument/2006/relationships/hyperlink" Target="https://www.dbsa.org/EN/About-Us/Publications/Documents/DBSA%20Environmental%20and%20Social%20Safeguard%20Standards%202018.pdf" TargetMode="External"/><Relationship Id="rId9"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dbsa.org/EN/About-Us/Publications/Documents/DBSA%20Environmental%20and%20Social%20Safeguard%20Standards%202018.pdf" TargetMode="External"/><Relationship Id="rId3" Type="http://schemas.openxmlformats.org/officeDocument/2006/relationships/hyperlink" Target="https://www.dbsa.org/EN/About-Us/Publications/Documents/DBSA%20Environmental%20and%20Social%20Safeguard%20Standards%202018.pdf" TargetMode="External"/><Relationship Id="rId7" Type="http://schemas.openxmlformats.org/officeDocument/2006/relationships/hyperlink" Target="https://www.dbsa.org/EN/About-Us/Publications/Documents/DBSA%20Environmental%20and%20Social%20Safeguard%20Standards%202018.pdf" TargetMode="External"/><Relationship Id="rId12" Type="http://schemas.openxmlformats.org/officeDocument/2006/relationships/printerSettings" Target="../printerSettings/printerSettings13.bin"/><Relationship Id="rId2" Type="http://schemas.openxmlformats.org/officeDocument/2006/relationships/hyperlink" Target="https://www.dbsa.org/EN/About-Us/Publications/Documents/DBSA%20Environmental%20and%20Social%20Safeguard%20Standards%202018.pdf" TargetMode="External"/><Relationship Id="rId1" Type="http://schemas.openxmlformats.org/officeDocument/2006/relationships/printerSettings" Target="../printerSettings/printerSettings12.bin"/><Relationship Id="rId6" Type="http://schemas.openxmlformats.org/officeDocument/2006/relationships/hyperlink" Target="https://www.dbsa.org/EN/About-Us/Publications/Documents/DBSA%20Environmental%20and%20Social%20Safeguard%20Standards%202018.pdf" TargetMode="External"/><Relationship Id="rId11" Type="http://schemas.openxmlformats.org/officeDocument/2006/relationships/hyperlink" Target="https://www.dbsa.org/EN/About-Us/Publications/Documents/DBSA%20Environmental%20and%20Social%20Safeguard%20Standards%202018.pdf" TargetMode="External"/><Relationship Id="rId5" Type="http://schemas.openxmlformats.org/officeDocument/2006/relationships/hyperlink" Target="https://www.dbsa.org/EN/About-Us/Publications/Documents/DBSA%20Environmental%20and%20Social%20Safeguard%20Standards%202018.pdf" TargetMode="External"/><Relationship Id="rId10" Type="http://schemas.openxmlformats.org/officeDocument/2006/relationships/hyperlink" Target="https://www.dbsa.org/EN/About-Us/Publications/Documents/DBSA%20Environmental%20and%20Social%20Safeguard%20Standards%202018.pdf" TargetMode="External"/><Relationship Id="rId4" Type="http://schemas.openxmlformats.org/officeDocument/2006/relationships/hyperlink" Target="https://www.dbsa.org/EN/About-Us/Publications/Documents/DBSA%20Environmental%20and%20Social%20Safeguard%20Standards%202018.pdf" TargetMode="External"/><Relationship Id="rId9" Type="http://schemas.openxmlformats.org/officeDocument/2006/relationships/hyperlink" Target="https://www.dbsa.org/EN/About-Us/Publications/Documents/DBSA%20Environmental%20and%20Social%20Safeguard%20Standards%20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85855"/>
  </sheetPr>
  <dimension ref="A1:D22"/>
  <sheetViews>
    <sheetView showGridLines="0" zoomScale="80" zoomScaleNormal="80" workbookViewId="0">
      <selection activeCell="F22" sqref="F22"/>
    </sheetView>
  </sheetViews>
  <sheetFormatPr defaultColWidth="9.19921875" defaultRowHeight="13.5" x14ac:dyDescent="0.45"/>
  <cols>
    <col min="1" max="1" width="39.73046875" style="1" customWidth="1"/>
    <col min="2" max="2" width="9" style="1" customWidth="1"/>
    <col min="3" max="3" width="6.796875" style="1" customWidth="1"/>
    <col min="4" max="4" width="7.265625" style="2" customWidth="1"/>
    <col min="5" max="16384" width="9.19921875" style="1"/>
  </cols>
  <sheetData>
    <row r="1" spans="1:4" ht="20.2" customHeight="1" x14ac:dyDescent="0.45">
      <c r="A1" s="151" t="s">
        <v>87</v>
      </c>
      <c r="B1" s="151"/>
      <c r="C1" s="151"/>
      <c r="D1" s="151"/>
    </row>
    <row r="2" spans="1:4" s="4" customFormat="1" ht="30" customHeight="1" x14ac:dyDescent="0.45">
      <c r="A2" s="153" t="s">
        <v>277</v>
      </c>
      <c r="B2" s="153"/>
      <c r="C2" s="153"/>
      <c r="D2" s="153"/>
    </row>
    <row r="3" spans="1:4" s="4" customFormat="1" ht="15" customHeight="1" x14ac:dyDescent="0.45">
      <c r="A3" s="55"/>
      <c r="B3" s="150" t="s">
        <v>279</v>
      </c>
      <c r="C3" s="150"/>
      <c r="D3" s="150"/>
    </row>
    <row r="4" spans="1:4" s="3" customFormat="1" ht="105.75" customHeight="1" x14ac:dyDescent="0.4">
      <c r="A4" s="6" t="s">
        <v>88</v>
      </c>
      <c r="B4" s="58" t="s">
        <v>81</v>
      </c>
      <c r="C4" s="58" t="s">
        <v>280</v>
      </c>
      <c r="D4" s="58" t="s">
        <v>85</v>
      </c>
    </row>
    <row r="5" spans="1:4" ht="15" customHeight="1" x14ac:dyDescent="0.45">
      <c r="A5" s="7" t="s">
        <v>63</v>
      </c>
      <c r="B5" s="7"/>
      <c r="C5" s="7"/>
      <c r="D5" s="59"/>
    </row>
    <row r="6" spans="1:4" ht="15" customHeight="1" x14ac:dyDescent="0.45">
      <c r="A6" s="5" t="s">
        <v>17</v>
      </c>
      <c r="B6" s="60">
        <f>'Climate change'!D29</f>
        <v>1.6666666666666665</v>
      </c>
      <c r="C6" s="142">
        <f>'Climate change'!I29</f>
        <v>0.79166666666666663</v>
      </c>
      <c r="D6" s="60">
        <f>'Climate change'!J29</f>
        <v>1.3194444444444442</v>
      </c>
    </row>
    <row r="7" spans="1:4" ht="15" customHeight="1" x14ac:dyDescent="0.45">
      <c r="A7" s="5" t="s">
        <v>106</v>
      </c>
      <c r="B7" s="60">
        <f>Corruption!D17</f>
        <v>3.333333333333333</v>
      </c>
      <c r="C7" s="142">
        <f>Corruption!I17</f>
        <v>1</v>
      </c>
      <c r="D7" s="60">
        <f>Corruption!J17</f>
        <v>3.333333333333333</v>
      </c>
    </row>
    <row r="8" spans="1:4" ht="15" customHeight="1" x14ac:dyDescent="0.45">
      <c r="A8" s="5" t="s">
        <v>107</v>
      </c>
      <c r="B8" s="60">
        <f>'Gender equality'!D20</f>
        <v>3.333333333333333</v>
      </c>
      <c r="C8" s="142">
        <f>'Gender equality'!I20</f>
        <v>0.8999999999999998</v>
      </c>
      <c r="D8" s="60">
        <f>'Gender equality'!J20</f>
        <v>2.9999999999999991</v>
      </c>
    </row>
    <row r="9" spans="1:4" ht="15" customHeight="1" x14ac:dyDescent="0.45">
      <c r="A9" s="5" t="s">
        <v>61</v>
      </c>
      <c r="B9" s="60">
        <f>Health!D20</f>
        <v>4.375</v>
      </c>
      <c r="C9" s="142">
        <f>Health!I20</f>
        <v>0.78571428571428559</v>
      </c>
      <c r="D9" s="60">
        <f>Health!J20</f>
        <v>3.4374999999999996</v>
      </c>
    </row>
    <row r="10" spans="1:4" ht="15" customHeight="1" x14ac:dyDescent="0.45">
      <c r="A10" s="5" t="s">
        <v>62</v>
      </c>
      <c r="B10" s="60">
        <f>'Human rights'!D18</f>
        <v>4.6153846153846159</v>
      </c>
      <c r="C10" s="142">
        <f>'Human rights'!I18</f>
        <v>0.86111111111111094</v>
      </c>
      <c r="D10" s="60">
        <f>'Human rights'!J18</f>
        <v>3.974358974358974</v>
      </c>
    </row>
    <row r="11" spans="1:4" ht="15" customHeight="1" x14ac:dyDescent="0.45">
      <c r="A11" s="5" t="s">
        <v>9</v>
      </c>
      <c r="B11" s="60">
        <f>Nature!D19</f>
        <v>6.6666666666666661</v>
      </c>
      <c r="C11" s="142">
        <f>Nature!I19</f>
        <v>0.83333333333333326</v>
      </c>
      <c r="D11" s="60">
        <f>Nature!J19</f>
        <v>5.5555555555555545</v>
      </c>
    </row>
    <row r="12" spans="1:4" ht="15" hidden="1" customHeight="1" x14ac:dyDescent="0.45">
      <c r="A12" s="7" t="s">
        <v>64</v>
      </c>
      <c r="B12" s="61"/>
      <c r="C12" s="143"/>
      <c r="D12" s="61"/>
    </row>
    <row r="13" spans="1:4" ht="15" customHeight="1" x14ac:dyDescent="0.45">
      <c r="A13" s="5" t="s">
        <v>66</v>
      </c>
      <c r="B13" s="60">
        <f>'Financial sector'!D18</f>
        <v>0.71428571428571419</v>
      </c>
      <c r="C13" s="142">
        <f>'Financial sector'!I18</f>
        <v>0.75000000000000011</v>
      </c>
      <c r="D13" s="60">
        <f>'Financial sector'!J18</f>
        <v>0.5357142857142857</v>
      </c>
    </row>
    <row r="14" spans="1:4" ht="15" customHeight="1" x14ac:dyDescent="0.45">
      <c r="A14" s="5" t="s">
        <v>28</v>
      </c>
      <c r="B14" s="60">
        <f>'Power Generation'!D26</f>
        <v>5.2380952380952381</v>
      </c>
      <c r="C14" s="142">
        <f>'Power Generation'!I26</f>
        <v>0.83333333333333326</v>
      </c>
      <c r="D14" s="60">
        <f>'Power Generation'!J26</f>
        <v>4.3650793650793647</v>
      </c>
    </row>
    <row r="15" spans="1:4" ht="15" hidden="1" customHeight="1" x14ac:dyDescent="0.45">
      <c r="A15" s="7" t="s">
        <v>65</v>
      </c>
      <c r="B15" s="61"/>
      <c r="C15" s="143"/>
      <c r="D15" s="61"/>
    </row>
    <row r="16" spans="1:4" ht="15" customHeight="1" x14ac:dyDescent="0.45">
      <c r="A16" s="5" t="s">
        <v>10</v>
      </c>
      <c r="B16" s="60">
        <f>'Transparency &amp; Accountability'!D26</f>
        <v>3.6363636363636367</v>
      </c>
      <c r="C16" s="142">
        <f>'Transparency &amp; Accountability'!I26</f>
        <v>1</v>
      </c>
      <c r="D16" s="60">
        <f>'Transparency &amp; Accountability'!J26</f>
        <v>3.6363636363636367</v>
      </c>
    </row>
    <row r="17" spans="1:4" s="139" customFormat="1" ht="15" customHeight="1" x14ac:dyDescent="0.45">
      <c r="A17" s="139" t="s">
        <v>375</v>
      </c>
      <c r="B17" s="140">
        <f>(SUM(B6:B16))/8</f>
        <v>4.1973911505161503</v>
      </c>
      <c r="C17" s="144"/>
      <c r="D17" s="140">
        <f t="shared" ref="D17" si="0">(SUM(D6:D16))/8</f>
        <v>3.6446686993561985</v>
      </c>
    </row>
    <row r="18" spans="1:4" s="4" customFormat="1" ht="15" customHeight="1" x14ac:dyDescent="0.45">
      <c r="A18" s="62"/>
      <c r="B18" s="62"/>
      <c r="C18" s="62"/>
      <c r="D18" s="120"/>
    </row>
    <row r="19" spans="1:4" x14ac:dyDescent="0.45">
      <c r="A19" s="152" t="s">
        <v>278</v>
      </c>
      <c r="B19" s="152"/>
      <c r="C19" s="152"/>
      <c r="D19" s="152"/>
    </row>
    <row r="20" spans="1:4" x14ac:dyDescent="0.45">
      <c r="A20" s="152"/>
      <c r="B20" s="152"/>
      <c r="C20" s="152"/>
      <c r="D20" s="152"/>
    </row>
    <row r="21" spans="1:4" x14ac:dyDescent="0.45">
      <c r="A21" s="152"/>
      <c r="B21" s="152"/>
      <c r="C21" s="152"/>
      <c r="D21" s="152"/>
    </row>
    <row r="22" spans="1:4" ht="57" customHeight="1" x14ac:dyDescent="0.45">
      <c r="A22" s="152"/>
      <c r="B22" s="152"/>
      <c r="C22" s="152"/>
      <c r="D22" s="152"/>
    </row>
  </sheetData>
  <sheetProtection algorithmName="SHA-512" hashValue="S4PC5vgwYo9xlxHUlQdhFKaKrnY8iLh0bzdLrkXw/4BkgCvVW5R9WUxb2VijwCoHvLMNKBTZVO5cj/0XT+ah7A==" saltValue="oZkNqR25TazMB+NZADRcNQ==" spinCount="100000" sheet="1" objects="1" scenarios="1" formatColumns="0" formatRows="0"/>
  <mergeCells count="4">
    <mergeCell ref="B3:D3"/>
    <mergeCell ref="A1:D1"/>
    <mergeCell ref="A19:D22"/>
    <mergeCell ref="A2:D2"/>
  </mergeCell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585855"/>
  </sheetPr>
  <dimension ref="A1:P19"/>
  <sheetViews>
    <sheetView zoomScale="85" zoomScaleNormal="85" workbookViewId="0">
      <pane xSplit="2" ySplit="3" topLeftCell="E4" activePane="bottomRight" state="frozen"/>
      <selection activeCell="M2" sqref="M2"/>
      <selection pane="topRight" activeCell="M2" sqref="M2"/>
      <selection pane="bottomLeft" activeCell="M2" sqref="M2"/>
      <selection pane="bottomRight" activeCell="K9" sqref="K9"/>
    </sheetView>
  </sheetViews>
  <sheetFormatPr defaultColWidth="9.19921875" defaultRowHeight="12.75" x14ac:dyDescent="0.45"/>
  <cols>
    <col min="1" max="1" width="4.73046875" style="54" customWidth="1"/>
    <col min="2" max="2" width="62.19921875" style="44" customWidth="1"/>
    <col min="3" max="8" width="5.73046875" style="38" customWidth="1"/>
    <col min="9" max="10" width="6.19921875" style="38" customWidth="1"/>
    <col min="11" max="16" width="20.73046875" style="38" customWidth="1"/>
    <col min="17" max="16384" width="9.19921875" style="38"/>
  </cols>
  <sheetData>
    <row r="1" spans="1:16" ht="20.2" customHeight="1" x14ac:dyDescent="0.45">
      <c r="A1" s="33" t="s">
        <v>86</v>
      </c>
      <c r="B1" s="34"/>
      <c r="C1" s="33" t="s">
        <v>279</v>
      </c>
      <c r="D1" s="33"/>
      <c r="E1" s="33"/>
      <c r="F1" s="33"/>
      <c r="G1" s="33"/>
      <c r="H1" s="33"/>
      <c r="I1" s="33"/>
      <c r="J1" s="33"/>
      <c r="K1" s="33"/>
      <c r="L1" s="33"/>
      <c r="M1" s="33"/>
      <c r="N1" s="33"/>
      <c r="O1" s="33"/>
      <c r="P1" s="33"/>
    </row>
    <row r="2" spans="1:16" s="40" customFormat="1" ht="146.19999999999999" customHeight="1" x14ac:dyDescent="0.4">
      <c r="A2" s="63" t="s">
        <v>73</v>
      </c>
      <c r="B2" s="64"/>
      <c r="C2" s="65" t="s">
        <v>83</v>
      </c>
      <c r="D2" s="39" t="s">
        <v>81</v>
      </c>
      <c r="E2" s="110" t="s">
        <v>19</v>
      </c>
      <c r="F2" s="110" t="s">
        <v>20</v>
      </c>
      <c r="G2" s="111" t="s">
        <v>133</v>
      </c>
      <c r="H2" s="111" t="s">
        <v>134</v>
      </c>
      <c r="I2" s="66" t="s">
        <v>84</v>
      </c>
      <c r="J2" s="66" t="s">
        <v>130</v>
      </c>
      <c r="K2" s="56" t="s">
        <v>21</v>
      </c>
      <c r="L2" s="56" t="s">
        <v>143</v>
      </c>
      <c r="M2" s="57" t="s">
        <v>144</v>
      </c>
      <c r="N2" s="83" t="s">
        <v>145</v>
      </c>
      <c r="O2" s="57" t="s">
        <v>146</v>
      </c>
      <c r="P2" s="56" t="s">
        <v>147</v>
      </c>
    </row>
    <row r="3" spans="1:16" s="43" customFormat="1" ht="30" customHeight="1" x14ac:dyDescent="0.45">
      <c r="A3" s="67" t="s">
        <v>128</v>
      </c>
      <c r="B3" s="68"/>
      <c r="C3" s="69"/>
      <c r="D3" s="41"/>
      <c r="E3" s="41"/>
      <c r="F3" s="41"/>
      <c r="G3" s="41"/>
      <c r="H3" s="41"/>
      <c r="I3" s="69"/>
      <c r="J3" s="69"/>
      <c r="K3" s="42"/>
      <c r="L3" s="42"/>
      <c r="M3" s="42"/>
      <c r="N3" s="84"/>
      <c r="O3" s="42"/>
      <c r="P3" s="42"/>
    </row>
    <row r="4" spans="1:16" ht="40.049999999999997" customHeight="1" x14ac:dyDescent="0.45">
      <c r="A4" s="70" t="s">
        <v>149</v>
      </c>
      <c r="B4" s="71" t="s">
        <v>48</v>
      </c>
      <c r="C4" s="88"/>
      <c r="D4" s="45">
        <f t="shared" ref="D4:D17" si="0">IF(C4="",0,C4)</f>
        <v>0</v>
      </c>
      <c r="E4" s="45">
        <v>0</v>
      </c>
      <c r="F4" s="45" t="s">
        <v>22</v>
      </c>
      <c r="G4" s="45">
        <v>0</v>
      </c>
      <c r="H4" s="138" t="s">
        <v>22</v>
      </c>
      <c r="I4" s="72">
        <f t="shared" ref="I4:I17" si="1">IF(AND(D4=0,SUM(E4:H4)&gt;0),"ERROR",IF(D4="n.a.","n.a.",IF(D4=0,0,IF(COUNTIF(E4:H4,"n.a.")=4,"n.a.",IF(COUNTIF(E4:H4,1)=4,1,0.5+(((COUNTIF(E4:H4,"1"))/(4-COUNTIF(E4:H4,"n.a.")))*0.5))))))</f>
        <v>0</v>
      </c>
      <c r="J4" s="79">
        <f t="shared" ref="J4:J17" si="2">IF(I4="n.a.",D4,D4*I4)</f>
        <v>0</v>
      </c>
      <c r="K4" s="46"/>
      <c r="L4" s="129" t="s">
        <v>342</v>
      </c>
      <c r="M4" s="46"/>
      <c r="N4" s="85"/>
      <c r="O4" s="46"/>
      <c r="P4" s="46"/>
    </row>
    <row r="5" spans="1:16" ht="40.049999999999997" customHeight="1" x14ac:dyDescent="0.45">
      <c r="A5" s="70" t="s">
        <v>150</v>
      </c>
      <c r="B5" s="71" t="s">
        <v>239</v>
      </c>
      <c r="C5" s="88"/>
      <c r="D5" s="45">
        <f t="shared" si="0"/>
        <v>0</v>
      </c>
      <c r="E5" s="45">
        <v>0</v>
      </c>
      <c r="F5" s="45" t="s">
        <v>22</v>
      </c>
      <c r="G5" s="45">
        <v>0</v>
      </c>
      <c r="H5" s="138" t="s">
        <v>22</v>
      </c>
      <c r="I5" s="72">
        <f t="shared" si="1"/>
        <v>0</v>
      </c>
      <c r="J5" s="79">
        <f t="shared" si="2"/>
        <v>0</v>
      </c>
      <c r="K5" s="46"/>
      <c r="L5" s="129" t="s">
        <v>342</v>
      </c>
      <c r="M5" s="46"/>
      <c r="N5" s="85"/>
      <c r="O5" s="46"/>
      <c r="P5" s="46"/>
    </row>
    <row r="6" spans="1:16" ht="40.049999999999997" customHeight="1" x14ac:dyDescent="0.45">
      <c r="A6" s="70" t="s">
        <v>151</v>
      </c>
      <c r="B6" s="71" t="s">
        <v>49</v>
      </c>
      <c r="C6" s="88"/>
      <c r="D6" s="45">
        <f t="shared" si="0"/>
        <v>0</v>
      </c>
      <c r="E6" s="45">
        <v>0</v>
      </c>
      <c r="F6" s="45" t="s">
        <v>22</v>
      </c>
      <c r="G6" s="45">
        <v>0</v>
      </c>
      <c r="H6" s="138" t="s">
        <v>22</v>
      </c>
      <c r="I6" s="72">
        <f t="shared" si="1"/>
        <v>0</v>
      </c>
      <c r="J6" s="79">
        <f t="shared" si="2"/>
        <v>0</v>
      </c>
      <c r="K6" s="46"/>
      <c r="L6" s="129" t="s">
        <v>342</v>
      </c>
      <c r="M6" s="46"/>
      <c r="N6" s="85"/>
      <c r="O6" s="46"/>
      <c r="P6" s="46"/>
    </row>
    <row r="7" spans="1:16" ht="40.049999999999997" customHeight="1" x14ac:dyDescent="0.45">
      <c r="A7" s="70" t="s">
        <v>152</v>
      </c>
      <c r="B7" s="71" t="s">
        <v>50</v>
      </c>
      <c r="C7" s="88"/>
      <c r="D7" s="45">
        <v>1</v>
      </c>
      <c r="E7" s="45">
        <v>1</v>
      </c>
      <c r="F7" s="45" t="s">
        <v>22</v>
      </c>
      <c r="G7" s="138">
        <v>0</v>
      </c>
      <c r="H7" s="138" t="s">
        <v>22</v>
      </c>
      <c r="I7" s="72">
        <f t="shared" si="1"/>
        <v>0.75</v>
      </c>
      <c r="J7" s="79">
        <f t="shared" si="2"/>
        <v>0.75</v>
      </c>
      <c r="K7" s="127" t="s">
        <v>310</v>
      </c>
      <c r="L7" s="129" t="s">
        <v>388</v>
      </c>
      <c r="M7" s="46"/>
      <c r="N7" s="85"/>
      <c r="O7" s="46"/>
      <c r="P7" s="46"/>
    </row>
    <row r="8" spans="1:16" ht="40.049999999999997" customHeight="1" x14ac:dyDescent="0.45">
      <c r="A8" s="70" t="s">
        <v>153</v>
      </c>
      <c r="B8" s="71" t="s">
        <v>51</v>
      </c>
      <c r="C8" s="88"/>
      <c r="D8" s="45">
        <v>0</v>
      </c>
      <c r="E8" s="45">
        <v>0</v>
      </c>
      <c r="F8" s="45" t="s">
        <v>22</v>
      </c>
      <c r="G8" s="45">
        <v>0</v>
      </c>
      <c r="H8" s="138" t="s">
        <v>22</v>
      </c>
      <c r="I8" s="72">
        <f t="shared" si="1"/>
        <v>0</v>
      </c>
      <c r="J8" s="79">
        <f t="shared" si="2"/>
        <v>0</v>
      </c>
      <c r="K8" s="126"/>
      <c r="L8" s="129" t="s">
        <v>342</v>
      </c>
      <c r="M8" s="46"/>
      <c r="N8" s="85"/>
      <c r="O8" s="46"/>
      <c r="P8" s="46"/>
    </row>
    <row r="9" spans="1:16" ht="40.049999999999997" customHeight="1" x14ac:dyDescent="0.45">
      <c r="A9" s="70" t="s">
        <v>154</v>
      </c>
      <c r="B9" s="71" t="s">
        <v>52</v>
      </c>
      <c r="C9" s="88"/>
      <c r="D9" s="45">
        <f t="shared" si="0"/>
        <v>0</v>
      </c>
      <c r="E9" s="45">
        <v>0</v>
      </c>
      <c r="F9" s="45" t="s">
        <v>22</v>
      </c>
      <c r="G9" s="45">
        <v>0</v>
      </c>
      <c r="H9" s="138" t="s">
        <v>22</v>
      </c>
      <c r="I9" s="72">
        <f t="shared" si="1"/>
        <v>0</v>
      </c>
      <c r="J9" s="79">
        <f t="shared" si="2"/>
        <v>0</v>
      </c>
      <c r="K9" s="46"/>
      <c r="L9" s="129" t="s">
        <v>342</v>
      </c>
      <c r="M9" s="46"/>
      <c r="N9" s="85"/>
      <c r="O9" s="46"/>
      <c r="P9" s="46"/>
    </row>
    <row r="10" spans="1:16" ht="40.049999999999997" customHeight="1" x14ac:dyDescent="0.45">
      <c r="A10" s="70" t="s">
        <v>155</v>
      </c>
      <c r="B10" s="71" t="s">
        <v>282</v>
      </c>
      <c r="C10" s="88"/>
      <c r="D10" s="45">
        <v>0</v>
      </c>
      <c r="E10" s="45">
        <v>0</v>
      </c>
      <c r="F10" s="45" t="s">
        <v>22</v>
      </c>
      <c r="G10" s="45">
        <v>0</v>
      </c>
      <c r="H10" s="138" t="s">
        <v>22</v>
      </c>
      <c r="I10" s="72">
        <f t="shared" si="1"/>
        <v>0</v>
      </c>
      <c r="J10" s="79">
        <f t="shared" si="2"/>
        <v>0</v>
      </c>
      <c r="K10" s="126"/>
      <c r="L10" s="129" t="s">
        <v>342</v>
      </c>
      <c r="M10" s="46"/>
      <c r="N10" s="85"/>
      <c r="O10" s="46"/>
      <c r="P10" s="46"/>
    </row>
    <row r="11" spans="1:16" ht="40.049999999999997" customHeight="1" x14ac:dyDescent="0.45">
      <c r="A11" s="70" t="s">
        <v>156</v>
      </c>
      <c r="B11" s="71" t="s">
        <v>283</v>
      </c>
      <c r="C11" s="88"/>
      <c r="D11" s="45">
        <v>0</v>
      </c>
      <c r="E11" s="45">
        <v>0</v>
      </c>
      <c r="F11" s="45" t="s">
        <v>22</v>
      </c>
      <c r="G11" s="45">
        <v>0</v>
      </c>
      <c r="H11" s="138" t="s">
        <v>22</v>
      </c>
      <c r="I11" s="72">
        <f t="shared" si="1"/>
        <v>0</v>
      </c>
      <c r="J11" s="79">
        <f t="shared" si="2"/>
        <v>0</v>
      </c>
      <c r="K11" s="126"/>
      <c r="L11" s="129" t="s">
        <v>342</v>
      </c>
      <c r="M11" s="46"/>
      <c r="N11" s="85"/>
      <c r="O11" s="46"/>
      <c r="P11" s="46"/>
    </row>
    <row r="12" spans="1:16" ht="40.049999999999997" customHeight="1" x14ac:dyDescent="0.45">
      <c r="A12" s="70" t="s">
        <v>157</v>
      </c>
      <c r="B12" s="71" t="s">
        <v>53</v>
      </c>
      <c r="C12" s="88"/>
      <c r="D12" s="45">
        <v>0</v>
      </c>
      <c r="E12" s="45">
        <v>0</v>
      </c>
      <c r="F12" s="45" t="s">
        <v>22</v>
      </c>
      <c r="G12" s="45">
        <v>0</v>
      </c>
      <c r="H12" s="138" t="s">
        <v>22</v>
      </c>
      <c r="I12" s="72">
        <f t="shared" si="1"/>
        <v>0</v>
      </c>
      <c r="J12" s="79">
        <f t="shared" si="2"/>
        <v>0</v>
      </c>
      <c r="K12" s="127"/>
      <c r="L12" s="129" t="s">
        <v>342</v>
      </c>
      <c r="M12" s="46"/>
      <c r="N12" s="85"/>
      <c r="O12" s="46"/>
      <c r="P12" s="46"/>
    </row>
    <row r="13" spans="1:16" ht="40.049999999999997" customHeight="1" x14ac:dyDescent="0.45">
      <c r="A13" s="70" t="s">
        <v>158</v>
      </c>
      <c r="B13" s="71" t="s">
        <v>54</v>
      </c>
      <c r="C13" s="88"/>
      <c r="D13" s="45">
        <f t="shared" si="0"/>
        <v>0</v>
      </c>
      <c r="E13" s="45">
        <v>0</v>
      </c>
      <c r="F13" s="45" t="s">
        <v>22</v>
      </c>
      <c r="G13" s="45">
        <v>0</v>
      </c>
      <c r="H13" s="138" t="s">
        <v>22</v>
      </c>
      <c r="I13" s="72">
        <f t="shared" si="1"/>
        <v>0</v>
      </c>
      <c r="J13" s="79">
        <f t="shared" si="2"/>
        <v>0</v>
      </c>
      <c r="K13" s="46"/>
      <c r="L13" s="129" t="s">
        <v>342</v>
      </c>
      <c r="M13" s="46"/>
      <c r="N13" s="85"/>
      <c r="O13" s="46"/>
      <c r="P13" s="46"/>
    </row>
    <row r="14" spans="1:16" ht="40.049999999999997" customHeight="1" x14ac:dyDescent="0.45">
      <c r="A14" s="70" t="s">
        <v>159</v>
      </c>
      <c r="B14" s="71" t="s">
        <v>55</v>
      </c>
      <c r="C14" s="88"/>
      <c r="D14" s="45">
        <v>0</v>
      </c>
      <c r="E14" s="45">
        <v>0</v>
      </c>
      <c r="F14" s="45" t="s">
        <v>22</v>
      </c>
      <c r="G14" s="45">
        <v>0</v>
      </c>
      <c r="H14" s="138" t="s">
        <v>22</v>
      </c>
      <c r="I14" s="72">
        <f t="shared" si="1"/>
        <v>0</v>
      </c>
      <c r="J14" s="79">
        <f t="shared" si="2"/>
        <v>0</v>
      </c>
      <c r="K14" s="127"/>
      <c r="L14" s="129" t="s">
        <v>342</v>
      </c>
      <c r="M14" s="46"/>
      <c r="N14" s="85"/>
      <c r="O14" s="46"/>
      <c r="P14" s="46"/>
    </row>
    <row r="15" spans="1:16" ht="40.049999999999997" customHeight="1" x14ac:dyDescent="0.45">
      <c r="A15" s="70" t="s">
        <v>160</v>
      </c>
      <c r="B15" s="71" t="s">
        <v>58</v>
      </c>
      <c r="C15" s="88"/>
      <c r="D15" s="45">
        <f t="shared" si="0"/>
        <v>0</v>
      </c>
      <c r="E15" s="45">
        <v>0</v>
      </c>
      <c r="F15" s="45" t="s">
        <v>22</v>
      </c>
      <c r="G15" s="45">
        <v>0</v>
      </c>
      <c r="H15" s="138" t="s">
        <v>22</v>
      </c>
      <c r="I15" s="72">
        <f t="shared" si="1"/>
        <v>0</v>
      </c>
      <c r="J15" s="79">
        <f t="shared" si="2"/>
        <v>0</v>
      </c>
      <c r="K15" s="127"/>
      <c r="L15" s="129" t="s">
        <v>342</v>
      </c>
      <c r="M15" s="46"/>
      <c r="N15" s="85"/>
      <c r="O15" s="46"/>
      <c r="P15" s="46"/>
    </row>
    <row r="16" spans="1:16" ht="40.049999999999997" customHeight="1" x14ac:dyDescent="0.45">
      <c r="A16" s="70" t="s">
        <v>161</v>
      </c>
      <c r="B16" s="71" t="s">
        <v>240</v>
      </c>
      <c r="C16" s="88">
        <f>IF(UN_GlobalCompact="yes",1,)</f>
        <v>0</v>
      </c>
      <c r="D16" s="45">
        <f t="shared" si="0"/>
        <v>0</v>
      </c>
      <c r="E16" s="45">
        <v>0</v>
      </c>
      <c r="F16" s="45" t="s">
        <v>22</v>
      </c>
      <c r="G16" s="45">
        <v>0</v>
      </c>
      <c r="H16" s="138" t="s">
        <v>22</v>
      </c>
      <c r="I16" s="72">
        <f t="shared" si="1"/>
        <v>0</v>
      </c>
      <c r="J16" s="79">
        <f t="shared" si="2"/>
        <v>0</v>
      </c>
      <c r="K16" s="126"/>
      <c r="L16" s="129" t="s">
        <v>342</v>
      </c>
      <c r="M16" s="46"/>
      <c r="N16" s="85"/>
      <c r="O16" s="46"/>
      <c r="P16" s="46"/>
    </row>
    <row r="17" spans="1:16" ht="40.049999999999997" customHeight="1" x14ac:dyDescent="0.45">
      <c r="A17" s="70" t="s">
        <v>162</v>
      </c>
      <c r="B17" s="71" t="s">
        <v>241</v>
      </c>
      <c r="C17" s="89"/>
      <c r="D17" s="45">
        <f t="shared" si="0"/>
        <v>0</v>
      </c>
      <c r="E17" s="45">
        <v>0</v>
      </c>
      <c r="F17" s="45" t="s">
        <v>22</v>
      </c>
      <c r="G17" s="45">
        <v>0</v>
      </c>
      <c r="H17" s="138" t="s">
        <v>22</v>
      </c>
      <c r="I17" s="72">
        <f t="shared" si="1"/>
        <v>0</v>
      </c>
      <c r="J17" s="79">
        <f t="shared" si="2"/>
        <v>0</v>
      </c>
      <c r="K17" s="126"/>
      <c r="L17" s="129" t="s">
        <v>342</v>
      </c>
      <c r="M17" s="46"/>
      <c r="N17" s="85"/>
      <c r="O17" s="46"/>
      <c r="P17" s="46"/>
    </row>
    <row r="18" spans="1:16" s="50" customFormat="1" ht="40.049999999999997" customHeight="1" x14ac:dyDescent="0.45">
      <c r="A18" s="74" t="s">
        <v>85</v>
      </c>
      <c r="B18" s="75"/>
      <c r="C18" s="91"/>
      <c r="D18" s="48">
        <f>AVERAGE(D4:D17)*10</f>
        <v>0.71428571428571419</v>
      </c>
      <c r="E18" s="47"/>
      <c r="F18" s="47"/>
      <c r="G18" s="47"/>
      <c r="H18" s="47"/>
      <c r="I18" s="76">
        <f>IFERROR(J18/D18,"")</f>
        <v>0.75000000000000011</v>
      </c>
      <c r="J18" s="80">
        <f>AVERAGE(J4:J17)*10</f>
        <v>0.5357142857142857</v>
      </c>
      <c r="K18" s="49"/>
      <c r="L18" s="49"/>
      <c r="M18" s="49"/>
      <c r="N18" s="86"/>
      <c r="O18" s="49"/>
      <c r="P18" s="49"/>
    </row>
    <row r="19" spans="1:16" ht="13.15" x14ac:dyDescent="0.45">
      <c r="A19" s="77" t="s">
        <v>131</v>
      </c>
      <c r="B19" s="78"/>
      <c r="C19" s="92"/>
      <c r="D19" s="52">
        <f>D18/10</f>
        <v>7.1428571428571425E-2</v>
      </c>
      <c r="E19" s="51"/>
      <c r="F19" s="51"/>
      <c r="G19" s="51"/>
      <c r="H19" s="51"/>
      <c r="I19" s="81"/>
      <c r="J19" s="82">
        <f>J18/10</f>
        <v>5.3571428571428568E-2</v>
      </c>
      <c r="K19" s="53"/>
      <c r="L19" s="53"/>
      <c r="M19" s="53"/>
      <c r="N19" s="87"/>
      <c r="O19" s="53"/>
      <c r="P19" s="53"/>
    </row>
  </sheetData>
  <sheetProtection algorithmName="SHA-512" hashValue="eSmpSORDD/4FLz+zMHwmfHhhtVcHWfYAZfSU7Y7jgwpctfBFv0SrTyNhSu5yhRmuKE9DPXPrQoNG+btMxeGqJw==" saltValue="ReoasBtQ1IhhurXjPSRVnQ==" spinCount="100000" sheet="1" objects="1" scenarios="1" formatColumns="0" formatRows="0"/>
  <customSheetViews>
    <customSheetView guid="{4F865F69-4110-4E3D-BDF1-E656C591F0E8}" scale="80">
      <selection activeCell="B1" sqref="B1"/>
      <pageMargins left="0.7" right="0.7" top="0.75" bottom="0.75" header="0.3" footer="0.3"/>
    </customSheetView>
  </customSheetViews>
  <hyperlinks>
    <hyperlink ref="K7" r:id="rId1" xr:uid="{00000000-0004-0000-0900-000000000000}"/>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1">
        <x14:dataValidation type="list" allowBlank="1" showDropDown="1" showErrorMessage="1" error="Please insert 0, 1 or n.a.!" xr:uid="{00000000-0002-0000-0900-000000000000}">
          <x14:formula1>
            <xm:f>'Data vals &amp; cals'!$A$2:$A$4</xm:f>
          </x14:formula1>
          <xm:sqref>E4:H17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585855"/>
  </sheetPr>
  <dimension ref="A1:P34"/>
  <sheetViews>
    <sheetView zoomScale="80" zoomScaleNormal="80" workbookViewId="0">
      <pane xSplit="2" ySplit="2" topLeftCell="C3" activePane="bottomRight" state="frozen"/>
      <selection activeCell="M2" sqref="M2"/>
      <selection pane="topRight" activeCell="M2" sqref="M2"/>
      <selection pane="bottomLeft" activeCell="M2" sqref="M2"/>
      <selection pane="bottomRight" activeCell="K6" sqref="K6"/>
    </sheetView>
  </sheetViews>
  <sheetFormatPr defaultColWidth="9.19921875" defaultRowHeight="12.75" x14ac:dyDescent="0.45"/>
  <cols>
    <col min="1" max="1" width="4.73046875" style="54" customWidth="1"/>
    <col min="2" max="2" width="62.19921875" style="44" customWidth="1"/>
    <col min="3" max="8" width="5.73046875" style="38" customWidth="1"/>
    <col min="9" max="9" width="8.46484375" style="38" bestFit="1" customWidth="1"/>
    <col min="10" max="10" width="9.265625" style="38" bestFit="1" customWidth="1"/>
    <col min="11" max="16" width="20.73046875" style="38" customWidth="1"/>
    <col min="17" max="16384" width="9.19921875" style="38"/>
  </cols>
  <sheetData>
    <row r="1" spans="1:16" ht="20.2" customHeight="1" x14ac:dyDescent="0.45">
      <c r="A1" s="33" t="s">
        <v>86</v>
      </c>
      <c r="B1" s="34"/>
      <c r="C1" s="145" t="s">
        <v>279</v>
      </c>
      <c r="D1" s="33"/>
      <c r="E1" s="33"/>
      <c r="F1" s="33"/>
      <c r="G1" s="33"/>
      <c r="H1" s="33"/>
      <c r="I1" s="33"/>
      <c r="J1" s="33"/>
      <c r="K1" s="33"/>
      <c r="L1" s="33"/>
      <c r="M1" s="33"/>
      <c r="N1" s="33"/>
      <c r="O1" s="33"/>
      <c r="P1" s="33"/>
    </row>
    <row r="2" spans="1:16" s="40" customFormat="1" ht="146.19999999999999" customHeight="1" x14ac:dyDescent="0.4">
      <c r="A2" s="63" t="s">
        <v>29</v>
      </c>
      <c r="B2" s="64"/>
      <c r="C2" s="65" t="s">
        <v>83</v>
      </c>
      <c r="D2" s="39" t="s">
        <v>81</v>
      </c>
      <c r="E2" s="108" t="s">
        <v>19</v>
      </c>
      <c r="F2" s="108" t="s">
        <v>20</v>
      </c>
      <c r="G2" s="109" t="s">
        <v>133</v>
      </c>
      <c r="H2" s="109" t="s">
        <v>134</v>
      </c>
      <c r="I2" s="66" t="s">
        <v>84</v>
      </c>
      <c r="J2" s="66" t="s">
        <v>130</v>
      </c>
      <c r="K2" s="56" t="s">
        <v>21</v>
      </c>
      <c r="L2" s="56" t="s">
        <v>143</v>
      </c>
      <c r="M2" s="57" t="s">
        <v>281</v>
      </c>
      <c r="N2" s="83" t="s">
        <v>145</v>
      </c>
      <c r="O2" s="57" t="s">
        <v>146</v>
      </c>
      <c r="P2" s="56" t="s">
        <v>147</v>
      </c>
    </row>
    <row r="3" spans="1:16" s="43" customFormat="1" ht="30" customHeight="1" x14ac:dyDescent="0.45">
      <c r="A3" s="67" t="s">
        <v>30</v>
      </c>
      <c r="B3" s="68"/>
      <c r="C3" s="69"/>
      <c r="D3" s="41"/>
      <c r="E3" s="41"/>
      <c r="F3" s="41"/>
      <c r="G3" s="41"/>
      <c r="H3" s="41"/>
      <c r="I3" s="69"/>
      <c r="J3" s="69"/>
      <c r="K3" s="42"/>
      <c r="L3" s="42"/>
      <c r="M3" s="42"/>
      <c r="N3" s="84"/>
      <c r="O3" s="42"/>
      <c r="P3" s="42"/>
    </row>
    <row r="4" spans="1:16" ht="40.049999999999997" customHeight="1" x14ac:dyDescent="0.45">
      <c r="A4" s="70" t="s">
        <v>149</v>
      </c>
      <c r="B4" s="71" t="s">
        <v>33</v>
      </c>
      <c r="C4" s="88"/>
      <c r="D4" s="45">
        <v>1</v>
      </c>
      <c r="E4" s="45" t="s">
        <v>22</v>
      </c>
      <c r="F4" s="45" t="s">
        <v>22</v>
      </c>
      <c r="G4" s="45" t="s">
        <v>22</v>
      </c>
      <c r="H4" s="45" t="s">
        <v>22</v>
      </c>
      <c r="I4" s="72" t="str">
        <f>IF(AND(D4=0,SUM(E4:H4)&gt;0),"ERROR",IF(D4="n.a.","n.a.",IF(D4=0,0,IF(COUNTIF(E4:H4,"n.a.")=4,"n.a.",IF(COUNTIF(E4:H4,1)=4,1,0.5+(((COUNTIF(E4:H4,"1"))/(4-COUNTIF(E4:H4,"n.a.")))*0.5))))))</f>
        <v>n.a.</v>
      </c>
      <c r="J4" s="79">
        <f>IF(I4="n.a.",D4,D4*I4)</f>
        <v>1</v>
      </c>
      <c r="K4" s="126" t="s">
        <v>441</v>
      </c>
      <c r="L4" s="129" t="s">
        <v>443</v>
      </c>
      <c r="M4" s="46"/>
      <c r="N4" s="85"/>
      <c r="O4" s="46"/>
      <c r="P4" s="46"/>
    </row>
    <row r="5" spans="1:16" ht="40.049999999999997" customHeight="1" x14ac:dyDescent="0.45">
      <c r="A5" s="70" t="s">
        <v>150</v>
      </c>
      <c r="B5" s="71" t="s">
        <v>27</v>
      </c>
      <c r="C5" s="88"/>
      <c r="D5" s="45">
        <v>1</v>
      </c>
      <c r="E5" s="45" t="s">
        <v>22</v>
      </c>
      <c r="F5" s="45" t="s">
        <v>22</v>
      </c>
      <c r="G5" s="45" t="s">
        <v>22</v>
      </c>
      <c r="H5" s="45" t="s">
        <v>22</v>
      </c>
      <c r="I5" s="72" t="str">
        <f>IF(AND(D5=0,SUM(E5:H5)&gt;0),"ERROR",IF(D5="n.a.","n.a.",IF(D5=0,0,IF(COUNTIF(E5:H5,"n.a.")=4,"n.a.",IF(COUNTIF(E5:H5,1)=4,1,0.5+(((COUNTIF(E5:H5,"1"))/(4-COUNTIF(E5:H5,"n.a.")))*0.5))))))</f>
        <v>n.a.</v>
      </c>
      <c r="J5" s="79">
        <f>IF(I5="n.a.",D5,D5*I5)</f>
        <v>1</v>
      </c>
      <c r="K5" s="148" t="s">
        <v>442</v>
      </c>
      <c r="L5" s="129" t="s">
        <v>444</v>
      </c>
      <c r="M5" s="46"/>
      <c r="N5" s="85"/>
      <c r="O5" s="46"/>
      <c r="P5" s="46"/>
    </row>
    <row r="6" spans="1:16" ht="53.25" customHeight="1" x14ac:dyDescent="0.45">
      <c r="A6" s="70" t="s">
        <v>151</v>
      </c>
      <c r="B6" s="71" t="s">
        <v>253</v>
      </c>
      <c r="C6" s="88"/>
      <c r="D6" s="45">
        <f>IF(C6="",0,C6)</f>
        <v>0</v>
      </c>
      <c r="E6" s="45" t="s">
        <v>22</v>
      </c>
      <c r="F6" s="45" t="s">
        <v>22</v>
      </c>
      <c r="G6" s="45" t="s">
        <v>22</v>
      </c>
      <c r="H6" s="45" t="s">
        <v>22</v>
      </c>
      <c r="I6" s="72">
        <f>IF(AND(D6=0,SUM(E6:H6)&gt;0),"ERROR",IF(D6="n.a.","n.a.",IF(D6=0,0,IF(COUNTIF(E6:H6,"n.a.")=4,"n.a.",IF(COUNTIF(E6:H6,1)=4,1,0.5+(((COUNTIF(E6:H6,"1"))/(4-COUNTIF(E6:H6,"n.a.")))*0.5))))))</f>
        <v>0</v>
      </c>
      <c r="J6" s="79">
        <f>IF(I6="n.a.",D6,D6*I6)</f>
        <v>0</v>
      </c>
      <c r="K6" s="129" t="s">
        <v>400</v>
      </c>
      <c r="L6" s="129" t="s">
        <v>401</v>
      </c>
      <c r="M6" s="46"/>
      <c r="N6" s="85"/>
      <c r="O6" s="46"/>
      <c r="P6" s="46"/>
    </row>
    <row r="7" spans="1:16" ht="24.75" customHeight="1" x14ac:dyDescent="0.45">
      <c r="A7" s="101" t="s">
        <v>128</v>
      </c>
      <c r="B7" s="94"/>
      <c r="C7" s="97"/>
      <c r="D7" s="95" t="str">
        <f>IF(I7&lt;&gt;"",C7,"")</f>
        <v/>
      </c>
      <c r="E7" s="95"/>
      <c r="F7" s="95"/>
      <c r="G7" s="95"/>
      <c r="H7" s="95"/>
      <c r="I7" s="98" t="str">
        <f>IF(COUNTIF(E7:H7,"")=4,"",IF(COUNTIF(E7:H7,"n.a.")&lt;4,50%+((SUM(E7:H7)/(4-COUNTIF(E7:H7,"n.a."))*50%)),50%))</f>
        <v/>
      </c>
      <c r="J7" s="99" t="str">
        <f>IF(COUNTIF(E7:H7,"")=4,"",D7*I7)</f>
        <v/>
      </c>
      <c r="K7" s="96"/>
      <c r="L7" s="96"/>
      <c r="M7" s="96"/>
      <c r="N7" s="100"/>
      <c r="O7" s="96"/>
      <c r="P7" s="96"/>
    </row>
    <row r="8" spans="1:16" ht="40.049999999999997" customHeight="1" x14ac:dyDescent="0.45">
      <c r="A8" s="70" t="s">
        <v>152</v>
      </c>
      <c r="B8" s="71" t="s">
        <v>247</v>
      </c>
      <c r="C8" s="88"/>
      <c r="D8" s="45">
        <f>IF(C8="",0,C8)</f>
        <v>0</v>
      </c>
      <c r="E8" s="45">
        <v>0</v>
      </c>
      <c r="F8" s="45">
        <v>0</v>
      </c>
      <c r="G8" s="45">
        <v>0</v>
      </c>
      <c r="H8" s="138" t="s">
        <v>22</v>
      </c>
      <c r="I8" s="72">
        <f>IF(AND(D8=0,SUM(E8:H8)&gt;0),"ERROR",IF(D8="n.a.","n.a.",IF(D8=0,0,IF(COUNTIF(E8:H8,"n.a.")=4,"n.a.",IF(COUNTIF(E8:H8,1)=4,1,0.5+(((COUNTIF(E8:H8,"1"))/(4-COUNTIF(E8:H8,"n.a.")))*0.5))))))</f>
        <v>0</v>
      </c>
      <c r="J8" s="79">
        <f>IF(I8="n.a.",D8,D8*I8)</f>
        <v>0</v>
      </c>
      <c r="K8" s="46"/>
      <c r="L8" s="129" t="s">
        <v>342</v>
      </c>
      <c r="M8" s="46"/>
      <c r="N8" s="85"/>
      <c r="O8" s="46"/>
      <c r="P8" s="46"/>
    </row>
    <row r="9" spans="1:16" ht="40.049999999999997" customHeight="1" x14ac:dyDescent="0.45">
      <c r="A9" s="70" t="s">
        <v>153</v>
      </c>
      <c r="B9" s="71" t="s">
        <v>125</v>
      </c>
      <c r="C9" s="88"/>
      <c r="D9" s="45">
        <f>IF(C9="",0,C9)</f>
        <v>0</v>
      </c>
      <c r="E9" s="45">
        <v>0</v>
      </c>
      <c r="F9" s="45">
        <v>0</v>
      </c>
      <c r="G9" s="45">
        <v>0</v>
      </c>
      <c r="H9" s="138" t="s">
        <v>22</v>
      </c>
      <c r="I9" s="72">
        <f>IF(AND(D9=0,SUM(E9:H9)&gt;0),"ERROR",IF(D9="n.a.","n.a.",IF(D9=0,0,IF(COUNTIF(E9:H9,"n.a.")=4,"n.a.",IF(COUNTIF(E9:H9,1)=4,1,0.5+(((COUNTIF(E9:H9,"1"))/(4-COUNTIF(E9:H9,"n.a.")))*0.5))))))</f>
        <v>0</v>
      </c>
      <c r="J9" s="79">
        <f>IF(I9="n.a.",D9,D9*I9)</f>
        <v>0</v>
      </c>
      <c r="K9" s="46"/>
      <c r="L9" s="129" t="s">
        <v>342</v>
      </c>
      <c r="M9" s="46"/>
      <c r="N9" s="85"/>
      <c r="O9" s="46"/>
      <c r="P9" s="46"/>
    </row>
    <row r="10" spans="1:16" ht="40.049999999999997" customHeight="1" x14ac:dyDescent="0.45">
      <c r="A10" s="70" t="s">
        <v>154</v>
      </c>
      <c r="B10" s="71" t="s">
        <v>126</v>
      </c>
      <c r="C10" s="88"/>
      <c r="D10" s="45">
        <v>0</v>
      </c>
      <c r="E10" s="45">
        <v>0</v>
      </c>
      <c r="F10" s="45">
        <v>0</v>
      </c>
      <c r="G10" s="45">
        <v>0</v>
      </c>
      <c r="H10" s="138" t="s">
        <v>22</v>
      </c>
      <c r="I10" s="72">
        <f>IF(AND(D10=0,SUM(E10:H10)&gt;0),"ERROR",IF(D10="n.a.","n.a.",IF(D10=0,0,IF(COUNTIF(E10:H10,"n.a.")=4,"n.a.",IF(COUNTIF(E10:H10,1)=4,1,0.5+(((COUNTIF(E10:H10,"1"))/(4-COUNTIF(E10:H10,"n.a.")))*0.5))))))</f>
        <v>0</v>
      </c>
      <c r="J10" s="79">
        <f>IF(I10="n.a.",D10,D10*I10)</f>
        <v>0</v>
      </c>
      <c r="K10" s="127"/>
      <c r="L10" s="129" t="s">
        <v>342</v>
      </c>
      <c r="M10" s="46"/>
      <c r="N10" s="85"/>
      <c r="O10" s="46"/>
      <c r="P10" s="46"/>
    </row>
    <row r="11" spans="1:16" ht="40.049999999999997" customHeight="1" x14ac:dyDescent="0.45">
      <c r="A11" s="70" t="s">
        <v>155</v>
      </c>
      <c r="B11" s="71" t="s">
        <v>248</v>
      </c>
      <c r="C11" s="88"/>
      <c r="D11" s="45">
        <v>0</v>
      </c>
      <c r="E11" s="45">
        <v>0</v>
      </c>
      <c r="F11" s="45">
        <v>0</v>
      </c>
      <c r="G11" s="45">
        <v>0</v>
      </c>
      <c r="H11" s="138" t="s">
        <v>22</v>
      </c>
      <c r="I11" s="72">
        <f>IF(AND(D11=0,SUM(E11:H11)&gt;0),"ERROR",IF(D11="n.a.","n.a.",IF(D11=0,0,IF(COUNTIF(E11:H11,"n.a.")=4,"n.a.",IF(COUNTIF(E11:H11,1)=4,1,0.5+(((COUNTIF(E11:H11,"1"))/(4-COUNTIF(E11:H11,"n.a.")))*0.5))))))</f>
        <v>0</v>
      </c>
      <c r="J11" s="79">
        <f>IF(I11="n.a.",D11,D11*I11)</f>
        <v>0</v>
      </c>
      <c r="K11" s="127"/>
      <c r="L11" s="129" t="s">
        <v>342</v>
      </c>
      <c r="M11" s="46"/>
      <c r="N11" s="85"/>
      <c r="O11" s="46"/>
      <c r="P11" s="46"/>
    </row>
    <row r="12" spans="1:16" ht="40.049999999999997" customHeight="1" x14ac:dyDescent="0.45">
      <c r="A12" s="70" t="s">
        <v>156</v>
      </c>
      <c r="B12" s="71" t="s">
        <v>249</v>
      </c>
      <c r="C12" s="88"/>
      <c r="D12" s="45">
        <f>IF(C12="",0,C12)</f>
        <v>0</v>
      </c>
      <c r="E12" s="45">
        <v>0</v>
      </c>
      <c r="F12" s="45">
        <v>0</v>
      </c>
      <c r="G12" s="45">
        <v>0</v>
      </c>
      <c r="H12" s="138" t="s">
        <v>22</v>
      </c>
      <c r="I12" s="72">
        <f>IF(AND(D12=0,SUM(E12:H12)&gt;0),"ERROR",IF(D12="n.a.","n.a.",IF(D12=0,0,IF(COUNTIF(E12:H12,"n.a.")=4,"n.a.",IF(COUNTIF(E12:H12,1)=4,1,0.5+(((COUNTIF(E12:H12,"1"))/(4-COUNTIF(E12:H12,"n.a.")))*0.5))))))</f>
        <v>0</v>
      </c>
      <c r="J12" s="79">
        <f>IF(I12="n.a.",D12,D12*I12)</f>
        <v>0</v>
      </c>
      <c r="K12" s="46"/>
      <c r="L12" s="129" t="s">
        <v>342</v>
      </c>
      <c r="M12" s="46"/>
      <c r="N12" s="85"/>
      <c r="O12" s="46"/>
      <c r="P12" s="46"/>
    </row>
    <row r="13" spans="1:16" ht="40.049999999999997" customHeight="1" x14ac:dyDescent="0.45">
      <c r="A13" s="70" t="s">
        <v>157</v>
      </c>
      <c r="B13" s="71" t="s">
        <v>233</v>
      </c>
      <c r="C13" s="88">
        <f>IF(IFC_PerformanceStandards="yes",1,0)</f>
        <v>0</v>
      </c>
      <c r="D13" s="45">
        <v>1</v>
      </c>
      <c r="E13" s="45">
        <v>1</v>
      </c>
      <c r="F13" s="45">
        <v>1</v>
      </c>
      <c r="G13" s="138">
        <v>0</v>
      </c>
      <c r="H13" s="138" t="s">
        <v>22</v>
      </c>
      <c r="I13" s="72">
        <f t="shared" ref="I13:I25" si="0">IF(AND(D13=0,SUM(E13:H13)&gt;0),"ERROR",IF(D13="n.a.","n.a.",IF(D13=0,0,IF(COUNTIF(E13:H13,"n.a.")=4,"n.a.",IF(COUNTIF(E13:H13,1)=4,1,0.5+(((COUNTIF(E13:H13,"1"))/(4-COUNTIF(E13:H13,"n.a.")))*0.5))))))</f>
        <v>0.83333333333333326</v>
      </c>
      <c r="J13" s="79">
        <f t="shared" ref="J13:J25" si="1">IF(I13="n.a.",D13,D13*I13)</f>
        <v>0.83333333333333326</v>
      </c>
      <c r="K13" s="127" t="s">
        <v>310</v>
      </c>
      <c r="L13" s="129" t="s">
        <v>320</v>
      </c>
      <c r="M13" s="46"/>
      <c r="N13" s="85"/>
      <c r="O13" s="46"/>
      <c r="P13" s="46"/>
    </row>
    <row r="14" spans="1:16" ht="40.049999999999997" customHeight="1" x14ac:dyDescent="0.45">
      <c r="A14" s="70" t="s">
        <v>158</v>
      </c>
      <c r="B14" s="71" t="s">
        <v>234</v>
      </c>
      <c r="C14" s="88">
        <f>IF(IFC_PerformanceStandards="yes",1,0)</f>
        <v>0</v>
      </c>
      <c r="D14" s="45">
        <v>1</v>
      </c>
      <c r="E14" s="45">
        <v>1</v>
      </c>
      <c r="F14" s="45">
        <v>1</v>
      </c>
      <c r="G14" s="138">
        <v>0</v>
      </c>
      <c r="H14" s="138" t="s">
        <v>22</v>
      </c>
      <c r="I14" s="72">
        <f t="shared" si="0"/>
        <v>0.83333333333333326</v>
      </c>
      <c r="J14" s="79">
        <f t="shared" si="1"/>
        <v>0.83333333333333326</v>
      </c>
      <c r="K14" s="127" t="s">
        <v>310</v>
      </c>
      <c r="L14" s="129" t="s">
        <v>319</v>
      </c>
      <c r="M14" s="46"/>
      <c r="N14" s="85"/>
      <c r="O14" s="46"/>
      <c r="P14" s="46"/>
    </row>
    <row r="15" spans="1:16" ht="40.049999999999997" customHeight="1" x14ac:dyDescent="0.45">
      <c r="A15" s="70" t="s">
        <v>159</v>
      </c>
      <c r="B15" s="71" t="s">
        <v>235</v>
      </c>
      <c r="C15" s="88">
        <f>IF(IFC_PerformanceStandards="yes",1,0)</f>
        <v>0</v>
      </c>
      <c r="D15" s="45">
        <v>1</v>
      </c>
      <c r="E15" s="45">
        <v>1</v>
      </c>
      <c r="F15" s="45">
        <v>1</v>
      </c>
      <c r="G15" s="138">
        <v>0</v>
      </c>
      <c r="H15" s="138" t="s">
        <v>22</v>
      </c>
      <c r="I15" s="72">
        <f t="shared" si="0"/>
        <v>0.83333333333333326</v>
      </c>
      <c r="J15" s="79">
        <f t="shared" si="1"/>
        <v>0.83333333333333326</v>
      </c>
      <c r="K15" s="127" t="s">
        <v>310</v>
      </c>
      <c r="L15" s="129" t="s">
        <v>318</v>
      </c>
      <c r="M15" s="46"/>
      <c r="N15" s="85"/>
      <c r="O15" s="46"/>
      <c r="P15" s="46"/>
    </row>
    <row r="16" spans="1:16" ht="40.049999999999997" customHeight="1" x14ac:dyDescent="0.45">
      <c r="A16" s="70" t="s">
        <v>160</v>
      </c>
      <c r="B16" s="71" t="s">
        <v>245</v>
      </c>
      <c r="C16" s="88">
        <f>IF(IFC_PerformanceStandards="yes",1,(IF(Equator_Principles="yes",1,0)))</f>
        <v>0</v>
      </c>
      <c r="D16" s="45">
        <v>1</v>
      </c>
      <c r="E16" s="45">
        <v>1</v>
      </c>
      <c r="F16" s="45">
        <v>1</v>
      </c>
      <c r="G16" s="138">
        <v>0</v>
      </c>
      <c r="H16" s="138" t="s">
        <v>22</v>
      </c>
      <c r="I16" s="72">
        <f t="shared" si="0"/>
        <v>0.83333333333333326</v>
      </c>
      <c r="J16" s="79">
        <f t="shared" si="1"/>
        <v>0.83333333333333326</v>
      </c>
      <c r="K16" s="127" t="s">
        <v>310</v>
      </c>
      <c r="L16" s="129" t="s">
        <v>313</v>
      </c>
      <c r="M16" s="46"/>
      <c r="N16" s="85"/>
      <c r="O16" s="46"/>
      <c r="P16" s="46"/>
    </row>
    <row r="17" spans="1:16" ht="40.049999999999997" customHeight="1" x14ac:dyDescent="0.45">
      <c r="A17" s="70" t="s">
        <v>161</v>
      </c>
      <c r="B17" s="71" t="s">
        <v>72</v>
      </c>
      <c r="C17" s="88"/>
      <c r="D17" s="45">
        <v>1</v>
      </c>
      <c r="E17" s="45">
        <v>1</v>
      </c>
      <c r="F17" s="45">
        <v>1</v>
      </c>
      <c r="G17" s="138">
        <v>0</v>
      </c>
      <c r="H17" s="138" t="s">
        <v>22</v>
      </c>
      <c r="I17" s="72">
        <f t="shared" si="0"/>
        <v>0.83333333333333326</v>
      </c>
      <c r="J17" s="79">
        <f t="shared" si="1"/>
        <v>0.83333333333333326</v>
      </c>
      <c r="K17" s="127" t="s">
        <v>310</v>
      </c>
      <c r="L17" s="129" t="s">
        <v>314</v>
      </c>
      <c r="M17" s="46"/>
      <c r="N17" s="85"/>
      <c r="O17" s="46"/>
      <c r="P17" s="46"/>
    </row>
    <row r="18" spans="1:16" ht="40.049999999999997" customHeight="1" x14ac:dyDescent="0.45">
      <c r="A18" s="70" t="s">
        <v>162</v>
      </c>
      <c r="B18" s="71" t="s">
        <v>74</v>
      </c>
      <c r="C18" s="88">
        <f>IF(Equator_Principles="yes",1,(IF(UN_GlobalCompact="yes",1,(IF(OECD_GuidelinesforMNEs="yes",1,(IF(IFC_PerformanceStandards="yes",1,0)))))))</f>
        <v>0</v>
      </c>
      <c r="D18" s="45">
        <v>1</v>
      </c>
      <c r="E18" s="45">
        <v>1</v>
      </c>
      <c r="F18" s="45">
        <v>1</v>
      </c>
      <c r="G18" s="138">
        <v>0</v>
      </c>
      <c r="H18" s="138" t="s">
        <v>22</v>
      </c>
      <c r="I18" s="72">
        <f t="shared" si="0"/>
        <v>0.83333333333333326</v>
      </c>
      <c r="J18" s="79">
        <f t="shared" si="1"/>
        <v>0.83333333333333326</v>
      </c>
      <c r="K18" s="127" t="s">
        <v>310</v>
      </c>
      <c r="L18" s="129" t="s">
        <v>349</v>
      </c>
      <c r="M18" s="46"/>
      <c r="N18" s="85"/>
      <c r="O18" s="46"/>
      <c r="P18" s="46"/>
    </row>
    <row r="19" spans="1:16" ht="40.049999999999997" customHeight="1" x14ac:dyDescent="0.45">
      <c r="A19" s="70" t="s">
        <v>163</v>
      </c>
      <c r="B19" s="71" t="s">
        <v>250</v>
      </c>
      <c r="C19" s="88"/>
      <c r="D19" s="45">
        <v>1</v>
      </c>
      <c r="E19" s="45">
        <v>0</v>
      </c>
      <c r="F19" s="45">
        <v>0</v>
      </c>
      <c r="G19" s="45">
        <v>0</v>
      </c>
      <c r="H19" s="138" t="s">
        <v>22</v>
      </c>
      <c r="I19" s="72">
        <f t="shared" si="0"/>
        <v>0.5</v>
      </c>
      <c r="J19" s="79">
        <f t="shared" si="1"/>
        <v>0.5</v>
      </c>
      <c r="K19" s="126" t="s">
        <v>294</v>
      </c>
      <c r="L19" s="129" t="s">
        <v>345</v>
      </c>
      <c r="M19" s="46"/>
      <c r="N19" s="85"/>
      <c r="O19" s="46"/>
      <c r="P19" s="46"/>
    </row>
    <row r="20" spans="1:16" ht="40.049999999999997" customHeight="1" x14ac:dyDescent="0.45">
      <c r="A20" s="70" t="s">
        <v>173</v>
      </c>
      <c r="B20" s="71" t="s">
        <v>251</v>
      </c>
      <c r="C20" s="88"/>
      <c r="D20" s="45">
        <v>0</v>
      </c>
      <c r="E20" s="45">
        <v>0</v>
      </c>
      <c r="F20" s="45">
        <v>0</v>
      </c>
      <c r="G20" s="45">
        <v>0</v>
      </c>
      <c r="H20" s="138" t="s">
        <v>22</v>
      </c>
      <c r="I20" s="72">
        <f t="shared" si="0"/>
        <v>0</v>
      </c>
      <c r="J20" s="79">
        <f t="shared" si="1"/>
        <v>0</v>
      </c>
      <c r="K20" s="126"/>
      <c r="L20" s="129" t="s">
        <v>342</v>
      </c>
      <c r="M20" s="46"/>
      <c r="N20" s="85"/>
      <c r="O20" s="46"/>
      <c r="P20" s="46"/>
    </row>
    <row r="21" spans="1:16" ht="40.049999999999997" customHeight="1" x14ac:dyDescent="0.45">
      <c r="A21" s="70" t="s">
        <v>174</v>
      </c>
      <c r="B21" s="71" t="s">
        <v>252</v>
      </c>
      <c r="C21" s="88"/>
      <c r="D21" s="45">
        <f>IF(C21="",0,C21)</f>
        <v>0</v>
      </c>
      <c r="E21" s="45">
        <v>0</v>
      </c>
      <c r="F21" s="45">
        <v>0</v>
      </c>
      <c r="G21" s="45">
        <v>0</v>
      </c>
      <c r="H21" s="138" t="s">
        <v>22</v>
      </c>
      <c r="I21" s="72">
        <f t="shared" si="0"/>
        <v>0</v>
      </c>
      <c r="J21" s="79">
        <f t="shared" si="1"/>
        <v>0</v>
      </c>
      <c r="K21" s="46"/>
      <c r="L21" s="129" t="s">
        <v>342</v>
      </c>
      <c r="M21" s="46"/>
      <c r="N21" s="85"/>
      <c r="O21" s="46"/>
      <c r="P21" s="46"/>
    </row>
    <row r="22" spans="1:16" ht="40.049999999999997" customHeight="1" x14ac:dyDescent="0.45">
      <c r="A22" s="70" t="s">
        <v>175</v>
      </c>
      <c r="B22" s="71" t="s">
        <v>242</v>
      </c>
      <c r="C22" s="88">
        <f>IF(UN_GlobalCompact="yes",1,0)</f>
        <v>0</v>
      </c>
      <c r="D22" s="45">
        <f>IF(C22="",0,C22)</f>
        <v>0</v>
      </c>
      <c r="E22" s="45">
        <v>0</v>
      </c>
      <c r="F22" s="45">
        <v>0</v>
      </c>
      <c r="G22" s="45">
        <v>0</v>
      </c>
      <c r="H22" s="138" t="s">
        <v>22</v>
      </c>
      <c r="I22" s="72">
        <f t="shared" si="0"/>
        <v>0</v>
      </c>
      <c r="J22" s="79">
        <f t="shared" si="1"/>
        <v>0</v>
      </c>
      <c r="K22" s="126"/>
      <c r="L22" s="129" t="s">
        <v>342</v>
      </c>
      <c r="M22" s="46"/>
      <c r="N22" s="85"/>
      <c r="O22" s="46"/>
      <c r="P22" s="46"/>
    </row>
    <row r="23" spans="1:16" ht="40.049999999999997" customHeight="1" x14ac:dyDescent="0.45">
      <c r="A23" s="70" t="s">
        <v>176</v>
      </c>
      <c r="B23" s="71" t="s">
        <v>243</v>
      </c>
      <c r="C23" s="88"/>
      <c r="D23" s="45">
        <f>IF(C23="",0,C23)</f>
        <v>0</v>
      </c>
      <c r="E23" s="45">
        <v>0</v>
      </c>
      <c r="F23" s="45">
        <v>0</v>
      </c>
      <c r="G23" s="45">
        <v>0</v>
      </c>
      <c r="H23" s="138" t="s">
        <v>22</v>
      </c>
      <c r="I23" s="72">
        <f t="shared" si="0"/>
        <v>0</v>
      </c>
      <c r="J23" s="79">
        <f t="shared" si="1"/>
        <v>0</v>
      </c>
      <c r="K23" s="46"/>
      <c r="L23" s="129" t="s">
        <v>342</v>
      </c>
      <c r="M23" s="46"/>
      <c r="N23" s="85"/>
      <c r="O23" s="46"/>
      <c r="P23" s="46"/>
    </row>
    <row r="24" spans="1:16" ht="40.049999999999997" customHeight="1" x14ac:dyDescent="0.45">
      <c r="A24" s="70" t="s">
        <v>177</v>
      </c>
      <c r="B24" s="71" t="s">
        <v>244</v>
      </c>
      <c r="C24" s="88">
        <f>IF(OECD_GuidelinesforMNEs="yes",1,0)</f>
        <v>0</v>
      </c>
      <c r="D24" s="45">
        <v>1</v>
      </c>
      <c r="E24" s="45">
        <v>1</v>
      </c>
      <c r="F24" s="45">
        <v>1</v>
      </c>
      <c r="G24" s="138">
        <v>0</v>
      </c>
      <c r="H24" s="138" t="s">
        <v>22</v>
      </c>
      <c r="I24" s="72">
        <f t="shared" si="0"/>
        <v>0.83333333333333326</v>
      </c>
      <c r="J24" s="79">
        <f t="shared" si="1"/>
        <v>0.83333333333333326</v>
      </c>
      <c r="K24" s="127" t="s">
        <v>310</v>
      </c>
      <c r="L24" s="129" t="s">
        <v>311</v>
      </c>
      <c r="M24" s="46"/>
      <c r="N24" s="85"/>
      <c r="O24" s="46"/>
      <c r="P24" s="46"/>
    </row>
    <row r="25" spans="1:16" ht="40.049999999999997" customHeight="1" x14ac:dyDescent="0.45">
      <c r="A25" s="70" t="s">
        <v>178</v>
      </c>
      <c r="B25" s="71" t="s">
        <v>246</v>
      </c>
      <c r="C25" s="88"/>
      <c r="D25" s="45">
        <v>1</v>
      </c>
      <c r="E25" s="45">
        <v>1</v>
      </c>
      <c r="F25" s="45">
        <v>1</v>
      </c>
      <c r="G25" s="138">
        <v>0</v>
      </c>
      <c r="H25" s="138" t="s">
        <v>22</v>
      </c>
      <c r="I25" s="72">
        <f t="shared" si="0"/>
        <v>0.83333333333333326</v>
      </c>
      <c r="J25" s="79">
        <f t="shared" si="1"/>
        <v>0.83333333333333326</v>
      </c>
      <c r="K25" s="127" t="s">
        <v>310</v>
      </c>
      <c r="L25" s="129" t="s">
        <v>312</v>
      </c>
      <c r="M25" s="46"/>
      <c r="N25" s="85"/>
      <c r="O25" s="46"/>
      <c r="P25" s="46"/>
    </row>
    <row r="26" spans="1:16" s="50" customFormat="1" ht="40.049999999999997" customHeight="1" x14ac:dyDescent="0.45">
      <c r="A26" s="74" t="s">
        <v>85</v>
      </c>
      <c r="B26" s="75"/>
      <c r="C26" s="91"/>
      <c r="D26" s="48">
        <f>AVERAGE(D4:D25)*10</f>
        <v>5.2380952380952381</v>
      </c>
      <c r="E26" s="47"/>
      <c r="F26" s="47"/>
      <c r="G26" s="47"/>
      <c r="H26" s="47"/>
      <c r="I26" s="76">
        <f>IFERROR(J26/D26,"")</f>
        <v>0.83333333333333326</v>
      </c>
      <c r="J26" s="80">
        <f>AVERAGE(J4:J25)*10</f>
        <v>4.3650793650793647</v>
      </c>
      <c r="K26" s="49"/>
      <c r="L26" s="49"/>
      <c r="M26" s="49"/>
      <c r="N26" s="86"/>
      <c r="O26" s="49"/>
      <c r="P26" s="49"/>
    </row>
    <row r="27" spans="1:16" ht="13.15" x14ac:dyDescent="0.45">
      <c r="A27" s="77" t="s">
        <v>131</v>
      </c>
      <c r="B27" s="78"/>
      <c r="C27" s="92"/>
      <c r="D27" s="52">
        <f>D26/10</f>
        <v>0.52380952380952384</v>
      </c>
      <c r="E27" s="51"/>
      <c r="F27" s="51"/>
      <c r="G27" s="51"/>
      <c r="H27" s="51"/>
      <c r="I27" s="81"/>
      <c r="J27" s="82">
        <f>J26/10</f>
        <v>0.43650793650793646</v>
      </c>
      <c r="K27" s="53"/>
      <c r="L27" s="53"/>
      <c r="M27" s="53"/>
      <c r="N27" s="87"/>
      <c r="O27" s="53"/>
      <c r="P27" s="53"/>
    </row>
    <row r="33" s="38" customFormat="1" x14ac:dyDescent="0.45"/>
    <row r="34" s="38" customFormat="1" x14ac:dyDescent="0.45"/>
  </sheetData>
  <sheetProtection algorithmName="SHA-512" hashValue="ub0Y0xIGj9wbaJmGc1ztpmWIN9MTUXDGcfwbaQhf8mxyByMI4iev3jvZlfTCwMvIwffxXhDJ2lxYHzwbLPdFSA==" saltValue="jUzV9cI265UOL/peFOaKIA==" spinCount="100000" sheet="1" objects="1" scenarios="1" formatColumns="0" formatRows="0"/>
  <customSheetViews>
    <customSheetView guid="{4F865F69-4110-4E3D-BDF1-E656C591F0E8}" scale="90">
      <selection activeCell="C19" sqref="C19"/>
      <pageMargins left="0.7" right="0.7" top="0.75" bottom="0.75" header="0.3" footer="0.3"/>
    </customSheetView>
  </customSheetViews>
  <hyperlinks>
    <hyperlink ref="K24" r:id="rId1" xr:uid="{00000000-0004-0000-0A00-000000000000}"/>
    <hyperlink ref="K25" r:id="rId2" xr:uid="{00000000-0004-0000-0A00-000001000000}"/>
    <hyperlink ref="K19" r:id="rId3" xr:uid="{00000000-0004-0000-0A00-000002000000}"/>
    <hyperlink ref="K18" r:id="rId4" xr:uid="{00000000-0004-0000-0A00-000003000000}"/>
    <hyperlink ref="K16" r:id="rId5" xr:uid="{00000000-0004-0000-0A00-000004000000}"/>
    <hyperlink ref="K17" r:id="rId6" xr:uid="{00000000-0004-0000-0A00-000005000000}"/>
    <hyperlink ref="K15" r:id="rId7" xr:uid="{00000000-0004-0000-0A00-000006000000}"/>
    <hyperlink ref="K14" r:id="rId8" xr:uid="{00000000-0004-0000-0A00-000007000000}"/>
    <hyperlink ref="K13" r:id="rId9" xr:uid="{00000000-0004-0000-0A00-000008000000}"/>
    <hyperlink ref="K4" r:id="rId10" display="Sustainability Review 2018-19" xr:uid="{00000000-0004-0000-0A00-000009000000}"/>
  </hyperlinks>
  <pageMargins left="0.7" right="0.7" top="0.75" bottom="0.75" header="0.3" footer="0.3"/>
  <pageSetup orientation="portrait" r:id="rId11"/>
  <legacyDrawing r:id="rId12"/>
  <extLst>
    <ext xmlns:x14="http://schemas.microsoft.com/office/spreadsheetml/2009/9/main" uri="{CCE6A557-97BC-4b89-ADB6-D9C93CAAB3DF}">
      <x14:dataValidations xmlns:xm="http://schemas.microsoft.com/office/excel/2006/main" count="1">
        <x14:dataValidation type="list" allowBlank="1" showDropDown="1" showErrorMessage="1" error="Please insert 0, 1 or n.a.!" xr:uid="{00000000-0002-0000-0A00-000000000000}">
          <x14:formula1>
            <xm:f>'Data vals &amp; cals'!$A$2:$A$4</xm:f>
          </x14:formula1>
          <xm:sqref>E4:H6 E8:H25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FCB3B"/>
  </sheetPr>
  <dimension ref="A1:P34"/>
  <sheetViews>
    <sheetView zoomScale="80" zoomScaleNormal="80" workbookViewId="0">
      <pane xSplit="2" ySplit="3" topLeftCell="C4" activePane="bottomRight" state="frozen"/>
      <selection activeCell="M2" sqref="M2"/>
      <selection pane="topRight" activeCell="M2" sqref="M2"/>
      <selection pane="bottomLeft" activeCell="M2" sqref="M2"/>
      <selection pane="bottomRight" activeCell="M19" sqref="M19"/>
    </sheetView>
  </sheetViews>
  <sheetFormatPr defaultColWidth="9.19921875" defaultRowHeight="12.75" x14ac:dyDescent="0.45"/>
  <cols>
    <col min="1" max="1" width="4.73046875" style="54" customWidth="1"/>
    <col min="2" max="2" width="62.19921875" style="44" customWidth="1"/>
    <col min="3" max="7" width="5.73046875" style="38" customWidth="1"/>
    <col min="8" max="8" width="5.265625" style="38" customWidth="1"/>
    <col min="9" max="9" width="6.73046875" style="38" customWidth="1"/>
    <col min="10" max="10" width="5.53125" style="38" customWidth="1"/>
    <col min="11" max="11" width="20.73046875" style="38" customWidth="1"/>
    <col min="12" max="12" width="28.53125" style="38" bestFit="1" customWidth="1"/>
    <col min="13" max="16" width="20.73046875" style="38" customWidth="1"/>
    <col min="17" max="16384" width="9.19921875" style="38"/>
  </cols>
  <sheetData>
    <row r="1" spans="1:16" ht="20.2" customHeight="1" x14ac:dyDescent="0.45">
      <c r="A1" s="33" t="s">
        <v>86</v>
      </c>
      <c r="B1" s="34"/>
      <c r="C1" s="33" t="s">
        <v>279</v>
      </c>
      <c r="D1" s="33"/>
      <c r="E1" s="33"/>
      <c r="F1" s="33"/>
      <c r="G1" s="33"/>
      <c r="H1" s="33"/>
      <c r="I1" s="33"/>
      <c r="J1" s="33"/>
      <c r="K1" s="33"/>
      <c r="L1" s="33"/>
      <c r="M1" s="33"/>
      <c r="N1" s="33"/>
      <c r="O1" s="33"/>
      <c r="P1" s="33"/>
    </row>
    <row r="2" spans="1:16" s="40" customFormat="1" ht="146.19999999999999" customHeight="1" x14ac:dyDescent="0.4">
      <c r="A2" s="63" t="s">
        <v>35</v>
      </c>
      <c r="B2" s="64"/>
      <c r="C2" s="65" t="s">
        <v>83</v>
      </c>
      <c r="D2" s="39" t="s">
        <v>81</v>
      </c>
      <c r="E2" s="108" t="s">
        <v>19</v>
      </c>
      <c r="F2" s="108" t="s">
        <v>20</v>
      </c>
      <c r="G2" s="109" t="s">
        <v>133</v>
      </c>
      <c r="H2" s="109" t="s">
        <v>134</v>
      </c>
      <c r="I2" s="66" t="s">
        <v>84</v>
      </c>
      <c r="J2" s="66" t="s">
        <v>130</v>
      </c>
      <c r="K2" s="56" t="s">
        <v>21</v>
      </c>
      <c r="L2" s="56" t="s">
        <v>143</v>
      </c>
      <c r="M2" s="57" t="s">
        <v>281</v>
      </c>
      <c r="N2" s="83" t="s">
        <v>145</v>
      </c>
      <c r="O2" s="57" t="s">
        <v>146</v>
      </c>
      <c r="P2" s="56" t="s">
        <v>147</v>
      </c>
    </row>
    <row r="3" spans="1:16" s="43" customFormat="1" ht="30" customHeight="1" x14ac:dyDescent="0.45">
      <c r="A3" s="67" t="s">
        <v>30</v>
      </c>
      <c r="B3" s="68"/>
      <c r="C3" s="69"/>
      <c r="D3" s="41"/>
      <c r="E3" s="41"/>
      <c r="F3" s="41"/>
      <c r="G3" s="41"/>
      <c r="H3" s="41"/>
      <c r="I3" s="69"/>
      <c r="J3" s="69"/>
      <c r="K3" s="42"/>
      <c r="L3" s="42"/>
      <c r="M3" s="42"/>
      <c r="N3" s="84"/>
      <c r="O3" s="42"/>
      <c r="P3" s="42"/>
    </row>
    <row r="4" spans="1:16" ht="40.049999999999997" customHeight="1" x14ac:dyDescent="0.45">
      <c r="A4" s="70" t="s">
        <v>149</v>
      </c>
      <c r="B4" s="71" t="s">
        <v>108</v>
      </c>
      <c r="C4" s="88"/>
      <c r="D4" s="45">
        <v>1</v>
      </c>
      <c r="E4" s="45">
        <v>1</v>
      </c>
      <c r="F4" s="45">
        <v>1</v>
      </c>
      <c r="G4" s="45">
        <v>1</v>
      </c>
      <c r="H4" s="138" t="s">
        <v>22</v>
      </c>
      <c r="I4" s="72">
        <f t="shared" ref="I4:I25" si="0">IF(AND(D4=0,SUM(E4:H4)&gt;0),"ERROR",IF(D4="n.a.","n.a.",IF(D4=0,0,IF(COUNTIF(E4:H4,"n.a.")=4,"n.a.",IF(COUNTIF(E4:H4,1)=4,1,0.5+(((COUNTIF(E4:H4,"1"))/(4-COUNTIF(E4:H4,"n.a.")))*0.5))))))</f>
        <v>1</v>
      </c>
      <c r="J4" s="79">
        <f>IF(I4="n.a.",D4,D4*I4)</f>
        <v>1</v>
      </c>
      <c r="K4" s="147" t="s">
        <v>403</v>
      </c>
      <c r="L4" s="129" t="s">
        <v>404</v>
      </c>
      <c r="M4" s="129" t="s">
        <v>402</v>
      </c>
      <c r="N4" s="85"/>
      <c r="O4" s="46"/>
      <c r="P4" s="46"/>
    </row>
    <row r="5" spans="1:16" ht="40.049999999999997" customHeight="1" x14ac:dyDescent="0.45">
      <c r="A5" s="70" t="s">
        <v>150</v>
      </c>
      <c r="B5" s="71" t="s">
        <v>109</v>
      </c>
      <c r="C5" s="88"/>
      <c r="D5" s="45">
        <f t="shared" ref="D5:D25" si="1">IF(C5="",0,C5)</f>
        <v>0</v>
      </c>
      <c r="E5" s="45">
        <v>0</v>
      </c>
      <c r="F5" s="45">
        <v>0</v>
      </c>
      <c r="G5" s="45">
        <v>0</v>
      </c>
      <c r="H5" s="138" t="s">
        <v>22</v>
      </c>
      <c r="I5" s="72">
        <f t="shared" si="0"/>
        <v>0</v>
      </c>
      <c r="J5" s="79">
        <f>IF(I5="n.a.",D5,D5*I5)</f>
        <v>0</v>
      </c>
      <c r="K5" s="126" t="s">
        <v>397</v>
      </c>
      <c r="L5" s="131" t="s">
        <v>405</v>
      </c>
      <c r="M5" s="46"/>
      <c r="N5" s="85"/>
      <c r="O5" s="46"/>
      <c r="P5" s="46"/>
    </row>
    <row r="6" spans="1:16" ht="40.049999999999997" customHeight="1" x14ac:dyDescent="0.45">
      <c r="A6" s="70" t="s">
        <v>151</v>
      </c>
      <c r="B6" s="71" t="s">
        <v>75</v>
      </c>
      <c r="C6" s="88"/>
      <c r="D6" s="45">
        <v>0</v>
      </c>
      <c r="E6" s="45" t="s">
        <v>22</v>
      </c>
      <c r="F6" s="45" t="s">
        <v>22</v>
      </c>
      <c r="G6" s="45">
        <v>0</v>
      </c>
      <c r="H6" s="138" t="s">
        <v>22</v>
      </c>
      <c r="I6" s="72">
        <f t="shared" si="0"/>
        <v>0</v>
      </c>
      <c r="J6" s="79">
        <f t="shared" ref="J6:J25" si="2">IF(I6="n.a.",D6,D6*I6)</f>
        <v>0</v>
      </c>
      <c r="K6" s="127" t="s">
        <v>346</v>
      </c>
      <c r="L6" s="44" t="s">
        <v>408</v>
      </c>
      <c r="M6" s="46"/>
      <c r="N6" s="85"/>
      <c r="O6" s="46"/>
      <c r="P6" s="46"/>
    </row>
    <row r="7" spans="1:16" ht="40.049999999999997" customHeight="1" x14ac:dyDescent="0.45">
      <c r="A7" s="70" t="s">
        <v>152</v>
      </c>
      <c r="B7" s="71" t="s">
        <v>76</v>
      </c>
      <c r="C7" s="88"/>
      <c r="D7" s="45">
        <v>0</v>
      </c>
      <c r="E7" s="45" t="s">
        <v>22</v>
      </c>
      <c r="F7" s="45" t="s">
        <v>22</v>
      </c>
      <c r="G7" s="45">
        <v>0</v>
      </c>
      <c r="H7" s="138" t="s">
        <v>22</v>
      </c>
      <c r="I7" s="72">
        <f t="shared" si="0"/>
        <v>0</v>
      </c>
      <c r="J7" s="79">
        <f t="shared" si="2"/>
        <v>0</v>
      </c>
      <c r="K7" s="127" t="s">
        <v>346</v>
      </c>
      <c r="L7" s="44" t="s">
        <v>409</v>
      </c>
      <c r="M7" s="46"/>
      <c r="N7" s="85"/>
      <c r="O7" s="46"/>
      <c r="P7" s="46"/>
    </row>
    <row r="8" spans="1:16" ht="40.049999999999997" customHeight="1" x14ac:dyDescent="0.45">
      <c r="A8" s="70" t="s">
        <v>153</v>
      </c>
      <c r="B8" s="71" t="s">
        <v>254</v>
      </c>
      <c r="C8" s="88"/>
      <c r="D8" s="45">
        <v>1</v>
      </c>
      <c r="E8" s="45">
        <v>1</v>
      </c>
      <c r="F8" s="45" t="s">
        <v>22</v>
      </c>
      <c r="G8" s="45" t="s">
        <v>22</v>
      </c>
      <c r="H8" s="45" t="s">
        <v>22</v>
      </c>
      <c r="I8" s="72">
        <f t="shared" si="0"/>
        <v>1</v>
      </c>
      <c r="J8" s="79">
        <f t="shared" si="2"/>
        <v>1</v>
      </c>
      <c r="K8" s="127" t="s">
        <v>406</v>
      </c>
      <c r="L8" s="129" t="s">
        <v>412</v>
      </c>
      <c r="M8" s="129" t="s">
        <v>407</v>
      </c>
      <c r="N8" s="85"/>
      <c r="O8" s="46"/>
      <c r="P8" s="46"/>
    </row>
    <row r="9" spans="1:16" ht="40.049999999999997" customHeight="1" x14ac:dyDescent="0.45">
      <c r="A9" s="70" t="s">
        <v>154</v>
      </c>
      <c r="B9" s="71" t="s">
        <v>255</v>
      </c>
      <c r="C9" s="88"/>
      <c r="D9" s="45">
        <f t="shared" si="1"/>
        <v>0</v>
      </c>
      <c r="E9" s="45" t="s">
        <v>22</v>
      </c>
      <c r="F9" s="45">
        <v>0</v>
      </c>
      <c r="G9" s="45" t="s">
        <v>22</v>
      </c>
      <c r="H9" s="45" t="s">
        <v>22</v>
      </c>
      <c r="I9" s="72">
        <f t="shared" si="0"/>
        <v>0</v>
      </c>
      <c r="J9" s="79">
        <f t="shared" si="2"/>
        <v>0</v>
      </c>
      <c r="K9" s="127" t="s">
        <v>346</v>
      </c>
      <c r="L9" s="129" t="s">
        <v>410</v>
      </c>
      <c r="M9" s="129" t="s">
        <v>411</v>
      </c>
      <c r="N9" s="85"/>
      <c r="O9" s="46"/>
      <c r="P9" s="46"/>
    </row>
    <row r="10" spans="1:16" ht="40.049999999999997" customHeight="1" x14ac:dyDescent="0.45">
      <c r="A10" s="70" t="s">
        <v>155</v>
      </c>
      <c r="B10" s="71" t="s">
        <v>256</v>
      </c>
      <c r="C10" s="88"/>
      <c r="D10" s="45">
        <v>1</v>
      </c>
      <c r="E10" s="45">
        <v>1</v>
      </c>
      <c r="F10" s="45">
        <v>1</v>
      </c>
      <c r="G10" s="45">
        <v>1</v>
      </c>
      <c r="H10" s="138" t="s">
        <v>22</v>
      </c>
      <c r="I10" s="72">
        <f t="shared" si="0"/>
        <v>1</v>
      </c>
      <c r="J10" s="79">
        <f t="shared" si="2"/>
        <v>1</v>
      </c>
      <c r="K10" s="127" t="s">
        <v>406</v>
      </c>
      <c r="L10" s="129" t="s">
        <v>413</v>
      </c>
      <c r="M10" s="46"/>
      <c r="N10" s="85"/>
      <c r="O10" s="46"/>
      <c r="P10" s="46"/>
    </row>
    <row r="11" spans="1:16" ht="40.049999999999997" customHeight="1" x14ac:dyDescent="0.45">
      <c r="A11" s="70" t="s">
        <v>156</v>
      </c>
      <c r="B11" s="71" t="s">
        <v>257</v>
      </c>
      <c r="C11" s="88"/>
      <c r="D11" s="45">
        <v>1</v>
      </c>
      <c r="E11" s="45">
        <v>1</v>
      </c>
      <c r="F11" s="45">
        <v>1</v>
      </c>
      <c r="G11" s="45">
        <v>1</v>
      </c>
      <c r="H11" s="138" t="s">
        <v>22</v>
      </c>
      <c r="I11" s="72">
        <f t="shared" si="0"/>
        <v>1</v>
      </c>
      <c r="J11" s="79">
        <f t="shared" si="2"/>
        <v>1</v>
      </c>
      <c r="K11" s="127" t="s">
        <v>406</v>
      </c>
      <c r="L11" s="129" t="s">
        <v>414</v>
      </c>
      <c r="M11" s="46"/>
      <c r="N11" s="85"/>
      <c r="O11" s="46"/>
      <c r="P11" s="46"/>
    </row>
    <row r="12" spans="1:16" ht="40.049999999999997" customHeight="1" x14ac:dyDescent="0.45">
      <c r="A12" s="70" t="s">
        <v>157</v>
      </c>
      <c r="B12" s="71" t="s">
        <v>258</v>
      </c>
      <c r="C12" s="88"/>
      <c r="D12" s="45">
        <v>1</v>
      </c>
      <c r="E12" s="45">
        <v>1</v>
      </c>
      <c r="F12" s="45">
        <v>1</v>
      </c>
      <c r="G12" s="45">
        <v>1</v>
      </c>
      <c r="H12" s="138" t="s">
        <v>22</v>
      </c>
      <c r="I12" s="72">
        <f t="shared" si="0"/>
        <v>1</v>
      </c>
      <c r="J12" s="79">
        <f t="shared" si="2"/>
        <v>1</v>
      </c>
      <c r="K12" s="127" t="s">
        <v>346</v>
      </c>
      <c r="L12" s="129" t="s">
        <v>415</v>
      </c>
      <c r="M12" s="46"/>
      <c r="N12" s="85"/>
      <c r="O12" s="46"/>
      <c r="P12" s="46"/>
    </row>
    <row r="13" spans="1:16" ht="40.049999999999997" customHeight="1" x14ac:dyDescent="0.45">
      <c r="A13" s="70" t="s">
        <v>158</v>
      </c>
      <c r="B13" s="71" t="s">
        <v>132</v>
      </c>
      <c r="C13" s="88"/>
      <c r="D13" s="45">
        <f t="shared" si="1"/>
        <v>0</v>
      </c>
      <c r="E13" s="45">
        <v>0</v>
      </c>
      <c r="F13" s="45">
        <v>0</v>
      </c>
      <c r="G13" s="45">
        <v>0</v>
      </c>
      <c r="H13" s="138" t="s">
        <v>22</v>
      </c>
      <c r="I13" s="72">
        <f t="shared" si="0"/>
        <v>0</v>
      </c>
      <c r="J13" s="79">
        <f t="shared" si="2"/>
        <v>0</v>
      </c>
      <c r="K13" s="127" t="s">
        <v>346</v>
      </c>
      <c r="L13" s="129" t="s">
        <v>416</v>
      </c>
      <c r="M13" s="46"/>
      <c r="N13" s="85"/>
      <c r="O13" s="46"/>
      <c r="P13" s="46"/>
    </row>
    <row r="14" spans="1:16" ht="40.049999999999997" customHeight="1" x14ac:dyDescent="0.45">
      <c r="A14" s="70" t="s">
        <v>159</v>
      </c>
      <c r="B14" s="71" t="s">
        <v>259</v>
      </c>
      <c r="C14" s="88"/>
      <c r="D14" s="45">
        <f t="shared" si="1"/>
        <v>0</v>
      </c>
      <c r="E14" s="45">
        <v>0</v>
      </c>
      <c r="F14" s="45">
        <v>0</v>
      </c>
      <c r="G14" s="45">
        <v>0</v>
      </c>
      <c r="H14" s="138" t="s">
        <v>22</v>
      </c>
      <c r="I14" s="72">
        <f t="shared" si="0"/>
        <v>0</v>
      </c>
      <c r="J14" s="79">
        <f t="shared" si="2"/>
        <v>0</v>
      </c>
      <c r="K14" s="127" t="s">
        <v>406</v>
      </c>
      <c r="L14" s="129" t="s">
        <v>417</v>
      </c>
      <c r="M14" s="46"/>
      <c r="N14" s="85"/>
      <c r="O14" s="46"/>
      <c r="P14" s="46"/>
    </row>
    <row r="15" spans="1:16" ht="40.049999999999997" customHeight="1" x14ac:dyDescent="0.45">
      <c r="A15" s="70" t="s">
        <v>160</v>
      </c>
      <c r="B15" s="71" t="s">
        <v>260</v>
      </c>
      <c r="C15" s="88"/>
      <c r="D15" s="45">
        <f t="shared" si="1"/>
        <v>0</v>
      </c>
      <c r="E15" s="45">
        <v>0</v>
      </c>
      <c r="F15" s="45">
        <v>0</v>
      </c>
      <c r="G15" s="45">
        <v>0</v>
      </c>
      <c r="H15" s="138" t="s">
        <v>22</v>
      </c>
      <c r="I15" s="72">
        <f t="shared" si="0"/>
        <v>0</v>
      </c>
      <c r="J15" s="79">
        <f t="shared" si="2"/>
        <v>0</v>
      </c>
      <c r="K15" s="127" t="s">
        <v>406</v>
      </c>
      <c r="L15" s="129" t="s">
        <v>418</v>
      </c>
      <c r="M15" s="46"/>
      <c r="N15" s="85"/>
      <c r="O15" s="46"/>
      <c r="P15" s="46"/>
    </row>
    <row r="16" spans="1:16" ht="40.049999999999997" customHeight="1" x14ac:dyDescent="0.45">
      <c r="A16" s="70" t="s">
        <v>161</v>
      </c>
      <c r="B16" s="71" t="s">
        <v>261</v>
      </c>
      <c r="C16" s="88"/>
      <c r="D16" s="45">
        <f t="shared" si="1"/>
        <v>0</v>
      </c>
      <c r="E16" s="45">
        <v>0</v>
      </c>
      <c r="F16" s="45">
        <v>0</v>
      </c>
      <c r="G16" s="45">
        <v>0</v>
      </c>
      <c r="H16" s="138" t="s">
        <v>22</v>
      </c>
      <c r="I16" s="72">
        <f t="shared" si="0"/>
        <v>0</v>
      </c>
      <c r="J16" s="79">
        <f t="shared" si="2"/>
        <v>0</v>
      </c>
      <c r="K16" s="127" t="s">
        <v>406</v>
      </c>
      <c r="L16" s="129" t="s">
        <v>419</v>
      </c>
      <c r="M16" s="46"/>
      <c r="N16" s="85"/>
      <c r="O16" s="46"/>
      <c r="P16" s="46"/>
    </row>
    <row r="17" spans="1:16" ht="40.049999999999997" customHeight="1" x14ac:dyDescent="0.45">
      <c r="A17" s="70" t="s">
        <v>162</v>
      </c>
      <c r="B17" s="71" t="s">
        <v>110</v>
      </c>
      <c r="C17" s="89"/>
      <c r="D17" s="45">
        <f t="shared" si="1"/>
        <v>0</v>
      </c>
      <c r="E17" s="45">
        <v>0</v>
      </c>
      <c r="F17" s="45">
        <v>0</v>
      </c>
      <c r="G17" s="45">
        <v>0</v>
      </c>
      <c r="H17" s="138" t="s">
        <v>22</v>
      </c>
      <c r="I17" s="72">
        <f t="shared" si="0"/>
        <v>0</v>
      </c>
      <c r="J17" s="79">
        <f t="shared" si="2"/>
        <v>0</v>
      </c>
      <c r="K17" s="127"/>
      <c r="L17" s="129" t="s">
        <v>342</v>
      </c>
      <c r="M17" s="46"/>
      <c r="N17" s="85"/>
      <c r="O17" s="46"/>
      <c r="P17" s="46"/>
    </row>
    <row r="18" spans="1:16" ht="40.049999999999997" customHeight="1" x14ac:dyDescent="0.45">
      <c r="A18" s="70" t="s">
        <v>163</v>
      </c>
      <c r="B18" s="71" t="s">
        <v>57</v>
      </c>
      <c r="C18" s="89"/>
      <c r="D18" s="45">
        <f t="shared" si="1"/>
        <v>0</v>
      </c>
      <c r="E18" s="45" t="s">
        <v>22</v>
      </c>
      <c r="F18" s="45" t="s">
        <v>22</v>
      </c>
      <c r="G18" s="45">
        <v>0</v>
      </c>
      <c r="H18" s="138" t="s">
        <v>22</v>
      </c>
      <c r="I18" s="72">
        <f t="shared" si="0"/>
        <v>0</v>
      </c>
      <c r="J18" s="79">
        <f t="shared" si="2"/>
        <v>0</v>
      </c>
      <c r="K18" s="46"/>
      <c r="L18" s="129" t="s">
        <v>342</v>
      </c>
      <c r="M18" s="46"/>
      <c r="N18" s="85"/>
      <c r="O18" s="46"/>
      <c r="P18" s="46"/>
    </row>
    <row r="19" spans="1:16" ht="40.049999999999997" customHeight="1" x14ac:dyDescent="0.45">
      <c r="A19" s="70" t="s">
        <v>173</v>
      </c>
      <c r="B19" s="71" t="s">
        <v>262</v>
      </c>
      <c r="C19" s="89"/>
      <c r="D19" s="45">
        <v>1</v>
      </c>
      <c r="E19" s="45" t="s">
        <v>22</v>
      </c>
      <c r="F19" s="45" t="s">
        <v>22</v>
      </c>
      <c r="G19" s="45" t="s">
        <v>22</v>
      </c>
      <c r="H19" s="45" t="s">
        <v>22</v>
      </c>
      <c r="I19" s="72" t="str">
        <f t="shared" si="0"/>
        <v>n.a.</v>
      </c>
      <c r="J19" s="79">
        <f t="shared" si="2"/>
        <v>1</v>
      </c>
      <c r="K19" s="126" t="s">
        <v>397</v>
      </c>
      <c r="L19" s="131" t="s">
        <v>420</v>
      </c>
      <c r="M19" s="46"/>
      <c r="N19" s="85"/>
      <c r="O19" s="46"/>
      <c r="P19" s="46"/>
    </row>
    <row r="20" spans="1:16" ht="40.049999999999997" customHeight="1" x14ac:dyDescent="0.45">
      <c r="A20" s="70" t="s">
        <v>174</v>
      </c>
      <c r="B20" s="71" t="s">
        <v>263</v>
      </c>
      <c r="C20" s="89"/>
      <c r="D20" s="45">
        <v>1</v>
      </c>
      <c r="E20" s="45" t="s">
        <v>22</v>
      </c>
      <c r="F20" s="45" t="s">
        <v>22</v>
      </c>
      <c r="G20" s="45" t="s">
        <v>22</v>
      </c>
      <c r="H20" s="45" t="s">
        <v>22</v>
      </c>
      <c r="I20" s="72" t="str">
        <f t="shared" si="0"/>
        <v>n.a.</v>
      </c>
      <c r="J20" s="79">
        <f t="shared" si="2"/>
        <v>1</v>
      </c>
      <c r="K20" s="126" t="s">
        <v>397</v>
      </c>
      <c r="L20" s="131" t="s">
        <v>421</v>
      </c>
      <c r="M20" s="46"/>
      <c r="N20" s="85"/>
      <c r="O20" s="46"/>
      <c r="P20" s="46"/>
    </row>
    <row r="21" spans="1:16" ht="40.049999999999997" customHeight="1" x14ac:dyDescent="0.45">
      <c r="A21" s="70" t="s">
        <v>175</v>
      </c>
      <c r="B21" s="71" t="s">
        <v>264</v>
      </c>
      <c r="C21" s="89"/>
      <c r="D21" s="45">
        <f t="shared" si="1"/>
        <v>0</v>
      </c>
      <c r="E21" s="45" t="s">
        <v>22</v>
      </c>
      <c r="F21" s="45" t="s">
        <v>22</v>
      </c>
      <c r="G21" s="45" t="s">
        <v>22</v>
      </c>
      <c r="H21" s="45" t="s">
        <v>22</v>
      </c>
      <c r="I21" s="72">
        <f t="shared" si="0"/>
        <v>0</v>
      </c>
      <c r="J21" s="79">
        <f t="shared" si="2"/>
        <v>0</v>
      </c>
      <c r="K21" s="126" t="s">
        <v>397</v>
      </c>
      <c r="L21" s="131" t="s">
        <v>422</v>
      </c>
      <c r="M21" s="46"/>
      <c r="N21" s="85"/>
      <c r="O21" s="46"/>
      <c r="P21" s="46"/>
    </row>
    <row r="22" spans="1:16" ht="40.049999999999997" customHeight="1" x14ac:dyDescent="0.45">
      <c r="A22" s="70" t="s">
        <v>176</v>
      </c>
      <c r="B22" s="71" t="s">
        <v>15</v>
      </c>
      <c r="C22" s="89"/>
      <c r="D22" s="45">
        <v>0</v>
      </c>
      <c r="E22" s="45" t="s">
        <v>22</v>
      </c>
      <c r="F22" s="45" t="s">
        <v>22</v>
      </c>
      <c r="G22" s="45" t="s">
        <v>22</v>
      </c>
      <c r="H22" s="45" t="s">
        <v>22</v>
      </c>
      <c r="I22" s="72">
        <f t="shared" si="0"/>
        <v>0</v>
      </c>
      <c r="J22" s="79">
        <f t="shared" si="2"/>
        <v>0</v>
      </c>
      <c r="K22" s="127" t="s">
        <v>406</v>
      </c>
      <c r="L22" s="129" t="s">
        <v>423</v>
      </c>
      <c r="M22" s="129"/>
      <c r="N22" s="85"/>
      <c r="O22" s="46"/>
      <c r="P22" s="46"/>
    </row>
    <row r="23" spans="1:16" ht="40.049999999999997" customHeight="1" x14ac:dyDescent="0.45">
      <c r="A23" s="70" t="s">
        <v>177</v>
      </c>
      <c r="B23" s="71" t="s">
        <v>265</v>
      </c>
      <c r="C23" s="89"/>
      <c r="D23" s="45">
        <v>1</v>
      </c>
      <c r="E23" s="45" t="s">
        <v>22</v>
      </c>
      <c r="F23" s="45" t="s">
        <v>22</v>
      </c>
      <c r="G23" s="45" t="s">
        <v>22</v>
      </c>
      <c r="H23" s="45" t="s">
        <v>22</v>
      </c>
      <c r="I23" s="72" t="str">
        <f t="shared" si="0"/>
        <v>n.a.</v>
      </c>
      <c r="J23" s="79">
        <f t="shared" si="2"/>
        <v>1</v>
      </c>
      <c r="K23" s="127" t="s">
        <v>307</v>
      </c>
      <c r="L23" s="129" t="s">
        <v>308</v>
      </c>
      <c r="M23" s="46"/>
      <c r="N23" s="85"/>
      <c r="O23" s="46"/>
      <c r="P23" s="46"/>
    </row>
    <row r="24" spans="1:16" ht="40.049999999999997" customHeight="1" x14ac:dyDescent="0.45">
      <c r="A24" s="70" t="s">
        <v>178</v>
      </c>
      <c r="B24" s="71" t="s">
        <v>266</v>
      </c>
      <c r="C24" s="89"/>
      <c r="D24" s="45">
        <f>IF(C24="",0,C24)</f>
        <v>0</v>
      </c>
      <c r="E24" s="45" t="s">
        <v>22</v>
      </c>
      <c r="F24" s="45" t="s">
        <v>22</v>
      </c>
      <c r="G24" s="45" t="s">
        <v>22</v>
      </c>
      <c r="H24" s="45" t="s">
        <v>22</v>
      </c>
      <c r="I24" s="72">
        <f>IF(AND(D24=0,SUM(E24:H24)&gt;0),"ERROR",IF(D24="n.a.","n.a.",IF(D24=0,0,IF(COUNTIF(E24:H24,"n.a.")=4,"n.a.",IF(COUNTIF(E24:H24,1)=4,1,0.5+(((COUNTIF(E24:H24,"1"))/(4-COUNTIF(E24:H24,"n.a.")))*0.5))))))</f>
        <v>0</v>
      </c>
      <c r="J24" s="79">
        <f>IF(I24="n.a.",D24,D24*I24)</f>
        <v>0</v>
      </c>
      <c r="K24" s="46"/>
      <c r="L24" s="129" t="s">
        <v>342</v>
      </c>
      <c r="M24" s="46"/>
      <c r="N24" s="85"/>
      <c r="O24" s="46"/>
      <c r="P24" s="46"/>
    </row>
    <row r="25" spans="1:16" ht="40.049999999999997" customHeight="1" x14ac:dyDescent="0.45">
      <c r="A25" s="70" t="s">
        <v>180</v>
      </c>
      <c r="B25" s="71" t="s">
        <v>267</v>
      </c>
      <c r="C25" s="89"/>
      <c r="D25" s="45">
        <f t="shared" si="1"/>
        <v>0</v>
      </c>
      <c r="E25" s="45" t="s">
        <v>22</v>
      </c>
      <c r="F25" s="45" t="s">
        <v>22</v>
      </c>
      <c r="G25" s="45" t="s">
        <v>22</v>
      </c>
      <c r="H25" s="45" t="s">
        <v>22</v>
      </c>
      <c r="I25" s="72">
        <f t="shared" si="0"/>
        <v>0</v>
      </c>
      <c r="J25" s="79">
        <f t="shared" si="2"/>
        <v>0</v>
      </c>
      <c r="K25" s="46"/>
      <c r="L25" s="129" t="s">
        <v>342</v>
      </c>
      <c r="M25" s="46"/>
      <c r="N25" s="85"/>
      <c r="O25" s="46"/>
      <c r="P25" s="46"/>
    </row>
    <row r="26" spans="1:16" s="50" customFormat="1" ht="40.049999999999997" customHeight="1" x14ac:dyDescent="0.45">
      <c r="A26" s="74" t="s">
        <v>85</v>
      </c>
      <c r="B26" s="75"/>
      <c r="C26" s="91"/>
      <c r="D26" s="48">
        <f>AVERAGE(D4:D25)*10</f>
        <v>3.6363636363636367</v>
      </c>
      <c r="E26" s="47"/>
      <c r="F26" s="47"/>
      <c r="G26" s="47"/>
      <c r="H26" s="47"/>
      <c r="I26" s="76">
        <f>IFERROR(J26/D26,"")</f>
        <v>1</v>
      </c>
      <c r="J26" s="80">
        <f>AVERAGE(J4:J25)*10</f>
        <v>3.6363636363636367</v>
      </c>
      <c r="K26" s="49"/>
      <c r="L26" s="49"/>
      <c r="M26" s="49"/>
      <c r="N26" s="86"/>
      <c r="O26" s="49"/>
      <c r="P26" s="49"/>
    </row>
    <row r="27" spans="1:16" ht="13.15" x14ac:dyDescent="0.45">
      <c r="A27" s="77" t="s">
        <v>131</v>
      </c>
      <c r="B27" s="78"/>
      <c r="C27" s="92"/>
      <c r="D27" s="52">
        <f>D26/10</f>
        <v>0.36363636363636365</v>
      </c>
      <c r="E27" s="51"/>
      <c r="F27" s="51"/>
      <c r="G27" s="51"/>
      <c r="H27" s="51"/>
      <c r="I27" s="81"/>
      <c r="J27" s="82">
        <f>J26/10</f>
        <v>0.36363636363636365</v>
      </c>
      <c r="K27" s="53"/>
      <c r="L27" s="53"/>
      <c r="M27" s="53"/>
      <c r="N27" s="87"/>
      <c r="O27" s="53"/>
      <c r="P27" s="53"/>
    </row>
    <row r="33" s="38" customFormat="1" x14ac:dyDescent="0.45"/>
    <row r="34" s="38" customFormat="1" x14ac:dyDescent="0.45"/>
  </sheetData>
  <sheetProtection algorithmName="SHA-512" hashValue="G3EyfymvWmREuglaiYusKv2zRwcZMOVNki1WTPkpe4CEpyo7pvnJetAXdJKKH8aPlKphKnc97aiDyWSTzKlU0g==" saltValue="yx9IWF0y7lBNcUJ+puzsFw==" spinCount="100000" sheet="1" objects="1" scenarios="1" formatColumns="0" formatRows="0"/>
  <customSheetViews>
    <customSheetView guid="{4F865F69-4110-4E3D-BDF1-E656C591F0E8}" scale="80">
      <pane xSplit="2" ySplit="1" topLeftCell="C2" activePane="bottomRight" state="frozen"/>
      <selection pane="bottomRight" activeCell="C1" sqref="C1"/>
      <pageMargins left="0.7" right="0.7" top="0.75" bottom="0.75" header="0.3" footer="0.3"/>
      <pageSetup orientation="portrait" r:id="rId1"/>
    </customSheetView>
  </customSheetViews>
  <hyperlinks>
    <hyperlink ref="K23" r:id="rId2" xr:uid="{00000000-0004-0000-0B00-000000000000}"/>
    <hyperlink ref="K8" r:id="rId3" xr:uid="{00000000-0004-0000-0B00-000001000000}"/>
    <hyperlink ref="K10" r:id="rId4" xr:uid="{00000000-0004-0000-0B00-000002000000}"/>
    <hyperlink ref="K11" r:id="rId5" xr:uid="{00000000-0004-0000-0B00-000003000000}"/>
    <hyperlink ref="K14" r:id="rId6" xr:uid="{00000000-0004-0000-0B00-000004000000}"/>
    <hyperlink ref="K15" r:id="rId7" xr:uid="{00000000-0004-0000-0B00-000005000000}"/>
    <hyperlink ref="K16" r:id="rId8" xr:uid="{00000000-0004-0000-0B00-000006000000}"/>
    <hyperlink ref="K22" r:id="rId9" xr:uid="{00000000-0004-0000-0B00-000007000000}"/>
    <hyperlink ref="K5" r:id="rId10" xr:uid="{00000000-0004-0000-0B00-000008000000}"/>
    <hyperlink ref="K6" r:id="rId11" xr:uid="{00000000-0004-0000-0B00-000009000000}"/>
    <hyperlink ref="K7" r:id="rId12" xr:uid="{00000000-0004-0000-0B00-00000A000000}"/>
    <hyperlink ref="K9" r:id="rId13" xr:uid="{00000000-0004-0000-0B00-00000B000000}"/>
    <hyperlink ref="K12" r:id="rId14" xr:uid="{00000000-0004-0000-0B00-00000C000000}"/>
    <hyperlink ref="K13" r:id="rId15" xr:uid="{00000000-0004-0000-0B00-00000D000000}"/>
    <hyperlink ref="K19" r:id="rId16" xr:uid="{00000000-0004-0000-0B00-00000E000000}"/>
    <hyperlink ref="K20" r:id="rId17" xr:uid="{00000000-0004-0000-0B00-00000F000000}"/>
    <hyperlink ref="K21" r:id="rId18" xr:uid="{00000000-0004-0000-0B00-000010000000}"/>
  </hyperlinks>
  <pageMargins left="0.7" right="0.7" top="0.75" bottom="0.75" header="0.3" footer="0.3"/>
  <pageSetup orientation="portrait" r:id="rId19"/>
  <extLst>
    <ext xmlns:x14="http://schemas.microsoft.com/office/spreadsheetml/2009/9/main" uri="{CCE6A557-97BC-4b89-ADB6-D9C93CAAB3DF}">
      <x14:dataValidations xmlns:xm="http://schemas.microsoft.com/office/excel/2006/main" count="1">
        <x14:dataValidation type="list" allowBlank="1" showDropDown="1" showErrorMessage="1" error="Please insert 0, 1 or n.a.!" xr:uid="{00000000-0002-0000-0B00-000000000000}">
          <x14:formula1>
            <xm:f>'Data vals &amp; cals'!$A$2:$A$4</xm:f>
          </x14:formula1>
          <xm:sqref>E4:H25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4"/>
  <sheetViews>
    <sheetView workbookViewId="0">
      <selection activeCell="V35" sqref="V35"/>
    </sheetView>
  </sheetViews>
  <sheetFormatPr defaultColWidth="9.19921875" defaultRowHeight="13.5" x14ac:dyDescent="0.35"/>
  <cols>
    <col min="1" max="16384" width="9.19921875" style="9"/>
  </cols>
  <sheetData>
    <row r="1" spans="1:1" ht="13.9" x14ac:dyDescent="0.4">
      <c r="A1" s="8" t="s">
        <v>129</v>
      </c>
    </row>
    <row r="2" spans="1:1" x14ac:dyDescent="0.35">
      <c r="A2" s="9" t="s">
        <v>22</v>
      </c>
    </row>
    <row r="3" spans="1:1" x14ac:dyDescent="0.35">
      <c r="A3" s="9">
        <v>1</v>
      </c>
    </row>
    <row r="4" spans="1:1" x14ac:dyDescent="0.35">
      <c r="A4" s="9">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85855"/>
  </sheetPr>
  <dimension ref="A1:P34"/>
  <sheetViews>
    <sheetView topLeftCell="D1" zoomScale="75" zoomScaleNormal="75" workbookViewId="0">
      <selection activeCell="G6" sqref="G6"/>
    </sheetView>
  </sheetViews>
  <sheetFormatPr defaultRowHeight="14.25" x14ac:dyDescent="0.45"/>
  <cols>
    <col min="1" max="1" width="43.796875" customWidth="1"/>
    <col min="3" max="4" width="18.53125" customWidth="1"/>
    <col min="5" max="5" width="41.46484375" style="124" customWidth="1"/>
    <col min="6" max="7" width="18.53125" style="25" customWidth="1"/>
    <col min="8" max="8" width="31.796875" customWidth="1"/>
    <col min="9" max="12" width="6.73046875" style="21" customWidth="1"/>
    <col min="13" max="13" width="18.73046875" customWidth="1"/>
    <col min="14" max="14" width="26.73046875" customWidth="1"/>
    <col min="15" max="15" width="18.796875" customWidth="1"/>
    <col min="16" max="16" width="18.46484375" customWidth="1"/>
  </cols>
  <sheetData>
    <row r="1" spans="1:16" s="24" customFormat="1" ht="17.649999999999999" x14ac:dyDescent="0.45">
      <c r="A1" s="33" t="s">
        <v>117</v>
      </c>
      <c r="B1" s="33"/>
      <c r="C1" s="33"/>
      <c r="D1" s="33"/>
      <c r="E1" s="133"/>
      <c r="F1" s="33"/>
      <c r="G1" s="33"/>
      <c r="H1" s="33" t="s">
        <v>136</v>
      </c>
      <c r="I1" s="35"/>
      <c r="J1" s="35"/>
      <c r="K1" s="35"/>
      <c r="L1" s="35"/>
      <c r="M1" s="33"/>
      <c r="N1" s="33"/>
      <c r="O1" s="33"/>
      <c r="P1" s="33"/>
    </row>
    <row r="2" spans="1:16" ht="105" x14ac:dyDescent="0.45">
      <c r="A2" s="27" t="s">
        <v>137</v>
      </c>
      <c r="B2" s="28" t="s">
        <v>115</v>
      </c>
      <c r="C2" s="29" t="s">
        <v>274</v>
      </c>
      <c r="D2" s="30" t="s">
        <v>60</v>
      </c>
      <c r="E2" s="27" t="s">
        <v>12</v>
      </c>
      <c r="F2" s="83" t="s">
        <v>145</v>
      </c>
      <c r="G2" s="57" t="s">
        <v>146</v>
      </c>
      <c r="H2" s="29" t="s">
        <v>138</v>
      </c>
      <c r="I2" s="36" t="s">
        <v>19</v>
      </c>
      <c r="J2" s="36" t="s">
        <v>20</v>
      </c>
      <c r="K2" s="37" t="s">
        <v>133</v>
      </c>
      <c r="L2" s="37" t="s">
        <v>134</v>
      </c>
      <c r="M2" s="30" t="s">
        <v>60</v>
      </c>
      <c r="N2" s="30" t="s">
        <v>12</v>
      </c>
      <c r="O2" s="83" t="s">
        <v>145</v>
      </c>
      <c r="P2" s="57" t="s">
        <v>146</v>
      </c>
    </row>
    <row r="3" spans="1:16" ht="149.65" x14ac:dyDescent="0.45">
      <c r="A3" s="26" t="s">
        <v>19</v>
      </c>
      <c r="B3" s="31" t="s">
        <v>80</v>
      </c>
      <c r="C3" s="31"/>
      <c r="D3" s="127" t="s">
        <v>350</v>
      </c>
      <c r="E3" s="130" t="s">
        <v>344</v>
      </c>
      <c r="F3" s="116"/>
      <c r="G3" s="31"/>
      <c r="H3" s="26" t="s">
        <v>16</v>
      </c>
      <c r="I3" s="31" t="s">
        <v>32</v>
      </c>
      <c r="J3" s="31" t="s">
        <v>32</v>
      </c>
      <c r="K3" s="31" t="s">
        <v>32</v>
      </c>
      <c r="L3" s="31" t="s">
        <v>32</v>
      </c>
      <c r="M3" s="31"/>
      <c r="N3" s="31"/>
      <c r="O3" s="121"/>
      <c r="P3" s="25"/>
    </row>
    <row r="4" spans="1:16" ht="82.15" x14ac:dyDescent="0.45">
      <c r="A4" s="26" t="s">
        <v>20</v>
      </c>
      <c r="B4" s="31" t="s">
        <v>80</v>
      </c>
      <c r="C4" s="31"/>
      <c r="D4" s="127" t="s">
        <v>351</v>
      </c>
      <c r="E4" s="132" t="s">
        <v>295</v>
      </c>
      <c r="F4" s="116"/>
      <c r="G4" s="31"/>
      <c r="H4" s="112" t="s">
        <v>199</v>
      </c>
      <c r="I4" s="31" t="s">
        <v>32</v>
      </c>
      <c r="J4" s="31" t="s">
        <v>32</v>
      </c>
      <c r="K4" s="31" t="s">
        <v>32</v>
      </c>
      <c r="L4" s="31" t="s">
        <v>32</v>
      </c>
      <c r="M4" s="31"/>
      <c r="N4" s="31"/>
      <c r="O4" s="121"/>
      <c r="P4" s="25"/>
    </row>
    <row r="5" spans="1:16" ht="40.5" x14ac:dyDescent="0.45">
      <c r="A5" s="26" t="s">
        <v>139</v>
      </c>
      <c r="B5" s="31" t="s">
        <v>80</v>
      </c>
      <c r="C5" s="31"/>
      <c r="D5" s="127" t="s">
        <v>346</v>
      </c>
      <c r="E5" s="132" t="s">
        <v>347</v>
      </c>
      <c r="F5" s="116"/>
      <c r="G5" s="31"/>
      <c r="H5" s="26" t="s">
        <v>66</v>
      </c>
      <c r="I5" s="31" t="s">
        <v>80</v>
      </c>
      <c r="J5" s="31" t="s">
        <v>80</v>
      </c>
      <c r="K5" s="31" t="s">
        <v>80</v>
      </c>
      <c r="L5" s="31" t="s">
        <v>80</v>
      </c>
      <c r="M5" s="31"/>
      <c r="N5" s="31"/>
      <c r="O5" s="121"/>
      <c r="P5" s="25"/>
    </row>
    <row r="6" spans="1:16" ht="108" x14ac:dyDescent="0.45">
      <c r="A6" s="26" t="s">
        <v>140</v>
      </c>
      <c r="B6" s="31" t="s">
        <v>32</v>
      </c>
      <c r="C6" s="31"/>
      <c r="D6" s="126" t="s">
        <v>352</v>
      </c>
      <c r="E6" s="132" t="s">
        <v>370</v>
      </c>
      <c r="F6" s="116"/>
      <c r="G6" s="31"/>
      <c r="H6" s="26" t="s">
        <v>67</v>
      </c>
      <c r="I6" s="31" t="s">
        <v>32</v>
      </c>
      <c r="J6" s="31" t="s">
        <v>32</v>
      </c>
      <c r="K6" s="31" t="s">
        <v>32</v>
      </c>
      <c r="L6" s="31" t="s">
        <v>32</v>
      </c>
      <c r="M6" s="31"/>
      <c r="N6" s="31"/>
      <c r="O6" s="121"/>
      <c r="P6" s="25"/>
    </row>
    <row r="7" spans="1:16" x14ac:dyDescent="0.45">
      <c r="A7" s="26" t="s">
        <v>120</v>
      </c>
      <c r="B7" s="31" t="s">
        <v>32</v>
      </c>
      <c r="C7" s="31"/>
      <c r="D7" s="31"/>
      <c r="E7" s="134"/>
      <c r="F7" s="116"/>
      <c r="G7" s="31"/>
      <c r="H7" s="113" t="s">
        <v>197</v>
      </c>
      <c r="I7" s="31" t="s">
        <v>32</v>
      </c>
      <c r="J7" s="31" t="s">
        <v>32</v>
      </c>
      <c r="K7" s="31" t="s">
        <v>32</v>
      </c>
      <c r="L7" s="31" t="s">
        <v>32</v>
      </c>
      <c r="M7" s="31"/>
      <c r="N7" s="31"/>
      <c r="O7" s="121"/>
      <c r="P7" s="25"/>
    </row>
    <row r="8" spans="1:16" x14ac:dyDescent="0.45">
      <c r="A8" s="26" t="s">
        <v>121</v>
      </c>
      <c r="B8" s="31" t="s">
        <v>32</v>
      </c>
      <c r="C8" s="31"/>
      <c r="D8" s="31"/>
      <c r="E8" s="134"/>
      <c r="F8" s="116"/>
      <c r="G8" s="31"/>
      <c r="H8" s="26" t="s">
        <v>78</v>
      </c>
      <c r="I8" s="31" t="s">
        <v>32</v>
      </c>
      <c r="J8" s="31" t="s">
        <v>32</v>
      </c>
      <c r="K8" s="31" t="s">
        <v>32</v>
      </c>
      <c r="L8" s="31" t="s">
        <v>32</v>
      </c>
      <c r="M8" s="31"/>
      <c r="N8" s="31"/>
      <c r="O8" s="121"/>
      <c r="P8" s="25"/>
    </row>
    <row r="9" spans="1:16" x14ac:dyDescent="0.45">
      <c r="A9" s="26" t="s">
        <v>122</v>
      </c>
      <c r="B9" s="31" t="s">
        <v>32</v>
      </c>
      <c r="C9" s="31"/>
      <c r="D9" s="25"/>
      <c r="E9" s="134"/>
      <c r="F9" s="116"/>
      <c r="G9" s="31"/>
      <c r="H9" s="26" t="s">
        <v>79</v>
      </c>
      <c r="I9" s="31" t="s">
        <v>32</v>
      </c>
      <c r="J9" s="31" t="s">
        <v>32</v>
      </c>
      <c r="K9" s="31" t="s">
        <v>32</v>
      </c>
      <c r="L9" s="31" t="s">
        <v>32</v>
      </c>
      <c r="M9" s="25"/>
      <c r="N9" s="25"/>
      <c r="O9" s="121"/>
      <c r="P9" s="25"/>
    </row>
    <row r="10" spans="1:16" x14ac:dyDescent="0.45">
      <c r="A10" s="26" t="s">
        <v>127</v>
      </c>
      <c r="B10" s="31" t="s">
        <v>32</v>
      </c>
      <c r="C10" s="31"/>
      <c r="D10" s="25"/>
      <c r="E10" s="134"/>
      <c r="F10" s="116"/>
      <c r="G10" s="31"/>
      <c r="H10" s="112" t="s">
        <v>204</v>
      </c>
      <c r="I10" s="31" t="s">
        <v>32</v>
      </c>
      <c r="J10" s="31" t="s">
        <v>32</v>
      </c>
      <c r="K10" s="31" t="s">
        <v>32</v>
      </c>
      <c r="L10" s="31" t="s">
        <v>32</v>
      </c>
      <c r="M10" s="25"/>
      <c r="N10" s="25"/>
      <c r="O10" s="121"/>
      <c r="P10" s="25"/>
    </row>
    <row r="11" spans="1:16" x14ac:dyDescent="0.45">
      <c r="A11" s="26" t="s">
        <v>123</v>
      </c>
      <c r="B11" s="31" t="s">
        <v>32</v>
      </c>
      <c r="C11" s="31"/>
      <c r="D11" s="25"/>
      <c r="F11" s="121"/>
      <c r="H11" s="112" t="s">
        <v>212</v>
      </c>
      <c r="I11" s="31" t="s">
        <v>32</v>
      </c>
      <c r="J11" s="31" t="s">
        <v>32</v>
      </c>
      <c r="K11" s="31" t="s">
        <v>32</v>
      </c>
      <c r="L11" s="31" t="s">
        <v>32</v>
      </c>
      <c r="M11" s="25"/>
      <c r="N11" s="25"/>
      <c r="O11" s="121"/>
      <c r="P11" s="25"/>
    </row>
    <row r="12" spans="1:16" ht="42.75" x14ac:dyDescent="0.45">
      <c r="A12" s="26"/>
      <c r="B12" s="32"/>
      <c r="C12" s="32"/>
      <c r="D12" s="32"/>
      <c r="H12" s="26" t="s">
        <v>141</v>
      </c>
      <c r="I12" s="31" t="s">
        <v>80</v>
      </c>
      <c r="J12" s="31" t="s">
        <v>80</v>
      </c>
      <c r="K12" s="31" t="s">
        <v>32</v>
      </c>
      <c r="L12" s="31" t="s">
        <v>32</v>
      </c>
      <c r="M12" s="123" t="s">
        <v>351</v>
      </c>
      <c r="N12" s="32"/>
      <c r="O12" s="122"/>
      <c r="P12" s="32"/>
    </row>
    <row r="13" spans="1:16" x14ac:dyDescent="0.45">
      <c r="A13" s="32" t="s">
        <v>118</v>
      </c>
      <c r="B13" s="32"/>
      <c r="C13" s="32"/>
      <c r="D13" s="32"/>
      <c r="H13" s="112" t="s">
        <v>216</v>
      </c>
      <c r="I13" s="31" t="s">
        <v>32</v>
      </c>
      <c r="J13" s="31" t="s">
        <v>32</v>
      </c>
      <c r="K13" s="31" t="s">
        <v>32</v>
      </c>
      <c r="L13" s="31" t="s">
        <v>32</v>
      </c>
      <c r="M13" s="32"/>
      <c r="N13" s="32"/>
      <c r="O13" s="122"/>
      <c r="P13" s="32"/>
    </row>
    <row r="14" spans="1:16" x14ac:dyDescent="0.45">
      <c r="A14" s="32" t="s">
        <v>119</v>
      </c>
      <c r="B14" s="25"/>
      <c r="C14" s="25"/>
      <c r="D14" s="25"/>
      <c r="E14" s="135"/>
      <c r="F14" s="32"/>
      <c r="G14" s="32"/>
      <c r="H14" s="26" t="s">
        <v>68</v>
      </c>
      <c r="I14" s="31" t="s">
        <v>32</v>
      </c>
      <c r="J14" s="31" t="s">
        <v>32</v>
      </c>
      <c r="K14" s="31" t="s">
        <v>32</v>
      </c>
      <c r="L14" s="31" t="s">
        <v>32</v>
      </c>
      <c r="M14" s="25"/>
      <c r="N14" s="25"/>
      <c r="O14" s="121"/>
      <c r="P14" s="25"/>
    </row>
    <row r="15" spans="1:16" x14ac:dyDescent="0.45">
      <c r="H15" s="113" t="s">
        <v>198</v>
      </c>
      <c r="I15" s="31" t="s">
        <v>32</v>
      </c>
      <c r="J15" s="31" t="s">
        <v>32</v>
      </c>
      <c r="K15" s="31" t="s">
        <v>32</v>
      </c>
      <c r="L15" s="31" t="s">
        <v>32</v>
      </c>
      <c r="O15" s="121"/>
    </row>
    <row r="16" spans="1:16" x14ac:dyDescent="0.45">
      <c r="H16" s="113" t="s">
        <v>200</v>
      </c>
      <c r="I16" s="31" t="s">
        <v>32</v>
      </c>
      <c r="J16" s="31" t="s">
        <v>32</v>
      </c>
      <c r="K16" s="31" t="s">
        <v>32</v>
      </c>
      <c r="L16" s="31" t="s">
        <v>32</v>
      </c>
      <c r="O16" s="121"/>
    </row>
    <row r="17" spans="8:15" x14ac:dyDescent="0.45">
      <c r="H17" s="113" t="s">
        <v>202</v>
      </c>
      <c r="I17" s="31" t="s">
        <v>32</v>
      </c>
      <c r="J17" s="31" t="s">
        <v>32</v>
      </c>
      <c r="K17" s="31" t="s">
        <v>32</v>
      </c>
      <c r="L17" s="31" t="s">
        <v>32</v>
      </c>
      <c r="O17" s="121"/>
    </row>
    <row r="18" spans="8:15" ht="42.75" x14ac:dyDescent="0.45">
      <c r="H18" s="113" t="s">
        <v>203</v>
      </c>
      <c r="I18" s="31" t="s">
        <v>80</v>
      </c>
      <c r="J18" s="31" t="s">
        <v>80</v>
      </c>
      <c r="K18" s="31" t="s">
        <v>80</v>
      </c>
      <c r="L18" s="31" t="s">
        <v>32</v>
      </c>
      <c r="N18" s="124" t="s">
        <v>284</v>
      </c>
      <c r="O18" s="121"/>
    </row>
    <row r="19" spans="8:15" x14ac:dyDescent="0.45">
      <c r="H19" s="113" t="s">
        <v>205</v>
      </c>
      <c r="I19" s="31" t="s">
        <v>32</v>
      </c>
      <c r="J19" s="31" t="s">
        <v>32</v>
      </c>
      <c r="K19" s="31" t="s">
        <v>32</v>
      </c>
      <c r="L19" s="31" t="s">
        <v>32</v>
      </c>
      <c r="O19" s="121"/>
    </row>
    <row r="20" spans="8:15" x14ac:dyDescent="0.45">
      <c r="H20" s="113" t="s">
        <v>206</v>
      </c>
      <c r="I20" s="31" t="s">
        <v>32</v>
      </c>
      <c r="J20" s="31" t="s">
        <v>32</v>
      </c>
      <c r="K20" s="31" t="s">
        <v>32</v>
      </c>
      <c r="L20" s="31" t="s">
        <v>32</v>
      </c>
      <c r="O20" s="121"/>
    </row>
    <row r="21" spans="8:15" x14ac:dyDescent="0.45">
      <c r="H21" s="113" t="s">
        <v>209</v>
      </c>
      <c r="I21" s="31" t="s">
        <v>32</v>
      </c>
      <c r="J21" s="31" t="s">
        <v>32</v>
      </c>
      <c r="K21" s="31" t="s">
        <v>32</v>
      </c>
      <c r="L21" s="31" t="s">
        <v>32</v>
      </c>
      <c r="O21" s="121"/>
    </row>
    <row r="22" spans="8:15" x14ac:dyDescent="0.45">
      <c r="H22" s="113" t="s">
        <v>211</v>
      </c>
      <c r="I22" s="31" t="s">
        <v>32</v>
      </c>
      <c r="J22" s="31" t="s">
        <v>32</v>
      </c>
      <c r="K22" s="31" t="s">
        <v>32</v>
      </c>
      <c r="L22" s="31" t="s">
        <v>32</v>
      </c>
      <c r="O22" s="121"/>
    </row>
    <row r="23" spans="8:15" x14ac:dyDescent="0.45">
      <c r="H23" s="113" t="s">
        <v>213</v>
      </c>
      <c r="I23" s="31" t="s">
        <v>32</v>
      </c>
      <c r="J23" s="31" t="s">
        <v>32</v>
      </c>
      <c r="K23" s="31" t="s">
        <v>32</v>
      </c>
      <c r="L23" s="31" t="s">
        <v>32</v>
      </c>
      <c r="O23" s="121"/>
    </row>
    <row r="24" spans="8:15" x14ac:dyDescent="0.45">
      <c r="H24" s="112" t="s">
        <v>215</v>
      </c>
      <c r="I24" s="31" t="s">
        <v>32</v>
      </c>
      <c r="J24" s="31" t="s">
        <v>32</v>
      </c>
      <c r="K24" s="31" t="s">
        <v>32</v>
      </c>
      <c r="L24" s="31" t="s">
        <v>32</v>
      </c>
      <c r="O24" s="121"/>
    </row>
    <row r="25" spans="8:15" x14ac:dyDescent="0.45">
      <c r="H25" s="26" t="s">
        <v>11</v>
      </c>
      <c r="I25" s="31" t="s">
        <v>80</v>
      </c>
      <c r="J25" s="31" t="s">
        <v>80</v>
      </c>
      <c r="K25" s="31" t="s">
        <v>80</v>
      </c>
      <c r="L25" s="31" t="s">
        <v>32</v>
      </c>
      <c r="O25" s="121"/>
    </row>
    <row r="26" spans="8:15" x14ac:dyDescent="0.45">
      <c r="H26" s="26" t="s">
        <v>142</v>
      </c>
      <c r="I26" s="31" t="s">
        <v>80</v>
      </c>
      <c r="J26" s="31" t="s">
        <v>80</v>
      </c>
      <c r="K26" s="31" t="s">
        <v>80</v>
      </c>
      <c r="L26" s="31" t="s">
        <v>32</v>
      </c>
      <c r="O26" s="121"/>
    </row>
    <row r="27" spans="8:15" ht="42.75" x14ac:dyDescent="0.45">
      <c r="H27" s="26" t="s">
        <v>28</v>
      </c>
      <c r="I27" s="31" t="s">
        <v>80</v>
      </c>
      <c r="J27" s="31" t="s">
        <v>80</v>
      </c>
      <c r="K27" s="31" t="s">
        <v>32</v>
      </c>
      <c r="L27" s="31" t="s">
        <v>32</v>
      </c>
      <c r="M27" s="123" t="s">
        <v>351</v>
      </c>
      <c r="O27" s="121"/>
    </row>
    <row r="28" spans="8:15" x14ac:dyDescent="0.45">
      <c r="H28" s="26" t="s">
        <v>217</v>
      </c>
      <c r="I28" s="31" t="s">
        <v>32</v>
      </c>
      <c r="J28" s="31" t="s">
        <v>32</v>
      </c>
      <c r="K28" s="31" t="s">
        <v>32</v>
      </c>
      <c r="L28" s="31" t="s">
        <v>32</v>
      </c>
      <c r="O28" s="121"/>
    </row>
    <row r="29" spans="8:15" x14ac:dyDescent="0.45">
      <c r="H29" s="112" t="s">
        <v>201</v>
      </c>
      <c r="I29" s="31" t="s">
        <v>32</v>
      </c>
      <c r="J29" s="31" t="s">
        <v>32</v>
      </c>
      <c r="K29" s="31" t="s">
        <v>32</v>
      </c>
      <c r="L29" s="31" t="s">
        <v>32</v>
      </c>
      <c r="O29" s="121"/>
    </row>
    <row r="30" spans="8:15" x14ac:dyDescent="0.45">
      <c r="H30" s="112" t="s">
        <v>208</v>
      </c>
      <c r="I30" s="31" t="s">
        <v>32</v>
      </c>
      <c r="J30" s="31" t="s">
        <v>32</v>
      </c>
      <c r="K30" s="31" t="s">
        <v>32</v>
      </c>
      <c r="L30" s="31" t="s">
        <v>32</v>
      </c>
      <c r="O30" s="121"/>
    </row>
    <row r="31" spans="8:15" x14ac:dyDescent="0.45">
      <c r="H31" s="112" t="s">
        <v>210</v>
      </c>
      <c r="I31" s="31" t="s">
        <v>32</v>
      </c>
      <c r="J31" s="31" t="s">
        <v>32</v>
      </c>
      <c r="K31" s="31" t="s">
        <v>32</v>
      </c>
      <c r="L31" s="31" t="s">
        <v>32</v>
      </c>
      <c r="O31" s="121"/>
    </row>
    <row r="32" spans="8:15" ht="42.75" x14ac:dyDescent="0.45">
      <c r="H32" s="114" t="s">
        <v>218</v>
      </c>
      <c r="I32" s="31" t="s">
        <v>80</v>
      </c>
      <c r="J32" s="31" t="s">
        <v>80</v>
      </c>
      <c r="K32" s="31" t="s">
        <v>32</v>
      </c>
      <c r="L32" s="31" t="s">
        <v>32</v>
      </c>
      <c r="M32" s="123" t="s">
        <v>351</v>
      </c>
      <c r="O32" s="121"/>
    </row>
    <row r="33" spans="8:15" x14ac:dyDescent="0.45">
      <c r="H33" s="113" t="s">
        <v>207</v>
      </c>
      <c r="I33" s="31" t="s">
        <v>32</v>
      </c>
      <c r="J33" s="31" t="s">
        <v>32</v>
      </c>
      <c r="K33" s="31" t="s">
        <v>32</v>
      </c>
      <c r="L33" s="31" t="s">
        <v>32</v>
      </c>
      <c r="O33" s="121"/>
    </row>
    <row r="34" spans="8:15" x14ac:dyDescent="0.45">
      <c r="H34" s="113" t="s">
        <v>214</v>
      </c>
      <c r="I34" s="31" t="s">
        <v>32</v>
      </c>
      <c r="J34" s="31" t="s">
        <v>32</v>
      </c>
      <c r="K34" s="31" t="s">
        <v>32</v>
      </c>
      <c r="L34" s="31" t="s">
        <v>32</v>
      </c>
      <c r="O34" s="121"/>
    </row>
  </sheetData>
  <sheetProtection algorithmName="SHA-512" hashValue="vU03W55/EuVHje4Q24Z6/D9SiUrE3JmPwwQ5rGlqfnfKXAECOIGi/EDQr2mOvoitke4pLS3TB+MBAq75Fq9dWQ==" saltValue="teiC+LpwLF2MAIKoPEjN9g==" spinCount="100000" sheet="1" objects="1" scenarios="1" formatColumns="0" formatRows="0"/>
  <sortState xmlns:xlrd2="http://schemas.microsoft.com/office/spreadsheetml/2017/richdata2" ref="H15:H23">
    <sortCondition ref="H15"/>
  </sortState>
  <hyperlinks>
    <hyperlink ref="D4" r:id="rId1" xr:uid="{00000000-0004-0000-0100-000000000000}"/>
    <hyperlink ref="M27" r:id="rId2" xr:uid="{00000000-0004-0000-0100-000001000000}"/>
    <hyperlink ref="M12" r:id="rId3" xr:uid="{00000000-0004-0000-0100-000002000000}"/>
    <hyperlink ref="M32" r:id="rId4" xr:uid="{00000000-0004-0000-0100-000003000000}"/>
    <hyperlink ref="D3" r:id="rId5" xr:uid="{00000000-0004-0000-0100-000004000000}"/>
    <hyperlink ref="D5" r:id="rId6" xr:uid="{00000000-0004-0000-0100-000005000000}"/>
    <hyperlink ref="D6" r:id="rId7" xr:uid="{00000000-0004-0000-0100-000006000000}"/>
  </hyperlinks>
  <pageMargins left="0.7" right="0.7" top="0.75" bottom="0.75" header="0.3" footer="0.3"/>
  <pageSetup orientation="portrait" horizontalDpi="4294967295" verticalDpi="4294967295"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85855"/>
  </sheetPr>
  <dimension ref="A1:AG27"/>
  <sheetViews>
    <sheetView tabSelected="1" zoomScale="80" zoomScaleNormal="80" workbookViewId="0">
      <pane ySplit="2" topLeftCell="A3" activePane="bottomLeft" state="frozen"/>
      <selection sqref="A1:XFD1048576"/>
      <selection pane="bottomLeft" activeCell="K15" sqref="K15"/>
    </sheetView>
  </sheetViews>
  <sheetFormatPr defaultColWidth="9.19921875" defaultRowHeight="14.25" x14ac:dyDescent="0.45"/>
  <cols>
    <col min="1" max="1" width="48.46484375" style="10" customWidth="1"/>
    <col min="2" max="5" width="5.73046875" style="16" customWidth="1"/>
    <col min="6" max="10" width="5.73046875" style="16" hidden="1" customWidth="1"/>
    <col min="11" max="11" width="30.73046875" style="10" customWidth="1"/>
    <col min="12" max="13" width="18.53125" style="25" customWidth="1"/>
    <col min="14" max="14" width="45.53125" style="10" customWidth="1"/>
    <col min="15" max="15" width="9.53125" style="16" customWidth="1"/>
    <col min="16" max="19" width="5.73046875" style="16" customWidth="1"/>
    <col min="20" max="20" width="19.46484375" style="10" customWidth="1"/>
    <col min="21" max="21" width="25.73046875" style="10" customWidth="1"/>
    <col min="22" max="23" width="18.53125" style="25" customWidth="1"/>
    <col min="24" max="16384" width="9.19921875" style="10"/>
  </cols>
  <sheetData>
    <row r="1" spans="1:33" s="18" customFormat="1" ht="17.649999999999999" x14ac:dyDescent="0.45">
      <c r="A1" s="19" t="s">
        <v>116</v>
      </c>
      <c r="B1" s="154" t="s">
        <v>148</v>
      </c>
      <c r="C1" s="154"/>
      <c r="D1" s="154"/>
      <c r="E1" s="154"/>
      <c r="F1" s="154"/>
      <c r="G1" s="154"/>
      <c r="H1" s="154"/>
      <c r="I1" s="154"/>
      <c r="J1" s="154"/>
      <c r="K1" s="19"/>
      <c r="L1" s="33"/>
      <c r="M1" s="33"/>
      <c r="N1" s="19" t="s">
        <v>83</v>
      </c>
      <c r="O1" s="20"/>
      <c r="P1" s="155" t="s">
        <v>148</v>
      </c>
      <c r="Q1" s="155"/>
      <c r="R1" s="155"/>
      <c r="S1" s="155"/>
      <c r="T1" s="19"/>
      <c r="U1" s="19"/>
      <c r="V1" s="33"/>
      <c r="W1" s="33"/>
      <c r="X1" s="17"/>
      <c r="Y1" s="17"/>
      <c r="Z1" s="17"/>
      <c r="AA1" s="17"/>
      <c r="AB1" s="17"/>
      <c r="AC1" s="17"/>
      <c r="AD1" s="17"/>
      <c r="AE1" s="17"/>
      <c r="AF1" s="17"/>
      <c r="AG1" s="17"/>
    </row>
    <row r="2" spans="1:33" s="15" customFormat="1" ht="140.19999999999999" customHeight="1" x14ac:dyDescent="0.4">
      <c r="A2" s="11" t="s">
        <v>82</v>
      </c>
      <c r="B2" s="22" t="s">
        <v>19</v>
      </c>
      <c r="C2" s="22" t="s">
        <v>20</v>
      </c>
      <c r="D2" s="23" t="s">
        <v>133</v>
      </c>
      <c r="E2" s="23" t="s">
        <v>134</v>
      </c>
      <c r="F2" s="23" t="s">
        <v>120</v>
      </c>
      <c r="G2" s="23" t="s">
        <v>121</v>
      </c>
      <c r="H2" s="23" t="s">
        <v>122</v>
      </c>
      <c r="I2" s="23" t="s">
        <v>127</v>
      </c>
      <c r="J2" s="23" t="s">
        <v>123</v>
      </c>
      <c r="K2" s="12" t="s">
        <v>135</v>
      </c>
      <c r="L2" s="83" t="s">
        <v>145</v>
      </c>
      <c r="M2" s="57" t="s">
        <v>146</v>
      </c>
      <c r="N2" s="11" t="s">
        <v>276</v>
      </c>
      <c r="O2" s="13" t="s">
        <v>56</v>
      </c>
      <c r="P2" s="22" t="s">
        <v>19</v>
      </c>
      <c r="Q2" s="22" t="s">
        <v>20</v>
      </c>
      <c r="R2" s="23" t="s">
        <v>133</v>
      </c>
      <c r="S2" s="23" t="s">
        <v>134</v>
      </c>
      <c r="T2" s="14" t="s">
        <v>60</v>
      </c>
      <c r="U2" s="14" t="s">
        <v>12</v>
      </c>
      <c r="V2" s="83" t="s">
        <v>145</v>
      </c>
      <c r="W2" s="57" t="s">
        <v>146</v>
      </c>
    </row>
    <row r="3" spans="1:33" ht="20.2" customHeight="1" x14ac:dyDescent="0.45">
      <c r="A3" s="125" t="s">
        <v>406</v>
      </c>
      <c r="B3" s="16" t="s">
        <v>80</v>
      </c>
      <c r="C3" s="16" t="s">
        <v>80</v>
      </c>
      <c r="D3" s="16" t="s">
        <v>80</v>
      </c>
      <c r="E3" s="31" t="s">
        <v>32</v>
      </c>
      <c r="L3" s="31"/>
      <c r="M3" s="31"/>
      <c r="N3" s="26" t="s">
        <v>25</v>
      </c>
      <c r="O3" s="31" t="s">
        <v>32</v>
      </c>
      <c r="P3" s="31" t="s">
        <v>32</v>
      </c>
      <c r="Q3" s="31" t="s">
        <v>32</v>
      </c>
      <c r="R3" s="31" t="s">
        <v>32</v>
      </c>
      <c r="S3" s="31" t="s">
        <v>32</v>
      </c>
      <c r="T3" s="127" t="s">
        <v>310</v>
      </c>
      <c r="U3" s="137" t="s">
        <v>371</v>
      </c>
      <c r="V3" s="116"/>
      <c r="W3" s="31"/>
    </row>
    <row r="4" spans="1:33" ht="20.2" customHeight="1" x14ac:dyDescent="0.45">
      <c r="A4" s="126" t="s">
        <v>397</v>
      </c>
      <c r="B4" s="31" t="s">
        <v>80</v>
      </c>
      <c r="C4" s="31" t="s">
        <v>80</v>
      </c>
      <c r="D4" s="31" t="s">
        <v>80</v>
      </c>
      <c r="E4" s="31" t="s">
        <v>32</v>
      </c>
      <c r="L4" s="31"/>
      <c r="M4" s="31"/>
      <c r="N4" s="10" t="s">
        <v>26</v>
      </c>
      <c r="O4" s="16" t="s">
        <v>32</v>
      </c>
      <c r="V4" s="116"/>
      <c r="W4" s="31"/>
    </row>
    <row r="5" spans="1:33" ht="20.2" customHeight="1" x14ac:dyDescent="0.45">
      <c r="A5" s="127" t="s">
        <v>307</v>
      </c>
      <c r="B5" s="16" t="s">
        <v>80</v>
      </c>
      <c r="C5" s="16" t="s">
        <v>80</v>
      </c>
      <c r="D5" s="16" t="s">
        <v>80</v>
      </c>
      <c r="E5" s="31" t="s">
        <v>32</v>
      </c>
      <c r="L5" s="31"/>
      <c r="M5" s="31"/>
      <c r="N5" s="26" t="s">
        <v>24</v>
      </c>
      <c r="O5" s="31" t="s">
        <v>32</v>
      </c>
      <c r="P5" s="31" t="s">
        <v>32</v>
      </c>
      <c r="Q5" s="31" t="s">
        <v>32</v>
      </c>
      <c r="R5" s="31" t="s">
        <v>32</v>
      </c>
      <c r="S5" s="31" t="s">
        <v>32</v>
      </c>
      <c r="T5" s="127" t="s">
        <v>310</v>
      </c>
      <c r="U5" s="137" t="s">
        <v>372</v>
      </c>
      <c r="V5" s="116"/>
      <c r="W5" s="31"/>
    </row>
    <row r="6" spans="1:33" ht="20.2" customHeight="1" x14ac:dyDescent="0.45">
      <c r="A6" s="127" t="s">
        <v>309</v>
      </c>
      <c r="B6" s="16" t="s">
        <v>80</v>
      </c>
      <c r="C6" s="16" t="s">
        <v>80</v>
      </c>
      <c r="D6" s="16" t="s">
        <v>80</v>
      </c>
      <c r="E6" s="31" t="s">
        <v>32</v>
      </c>
      <c r="L6" s="31"/>
      <c r="M6" s="31"/>
      <c r="N6" s="10" t="s">
        <v>23</v>
      </c>
      <c r="O6" s="16" t="s">
        <v>32</v>
      </c>
      <c r="V6" s="116"/>
      <c r="W6" s="31"/>
    </row>
    <row r="7" spans="1:33" ht="20.2" customHeight="1" x14ac:dyDescent="0.45">
      <c r="A7" s="127" t="s">
        <v>310</v>
      </c>
      <c r="B7" s="16" t="s">
        <v>80</v>
      </c>
      <c r="C7" s="16" t="s">
        <v>80</v>
      </c>
      <c r="D7" s="136" t="s">
        <v>32</v>
      </c>
      <c r="E7" s="31" t="s">
        <v>32</v>
      </c>
      <c r="K7" s="137" t="s">
        <v>380</v>
      </c>
      <c r="L7" s="31"/>
      <c r="M7" s="31"/>
      <c r="N7" s="26" t="s">
        <v>18</v>
      </c>
      <c r="O7" s="31" t="s">
        <v>32</v>
      </c>
      <c r="P7" s="31" t="s">
        <v>32</v>
      </c>
      <c r="Q7" s="31" t="s">
        <v>32</v>
      </c>
      <c r="R7" s="31" t="s">
        <v>32</v>
      </c>
      <c r="S7" s="31" t="s">
        <v>32</v>
      </c>
      <c r="T7" s="126" t="s">
        <v>294</v>
      </c>
      <c r="U7" s="128" t="s">
        <v>359</v>
      </c>
      <c r="V7" s="116"/>
      <c r="W7" s="31"/>
    </row>
    <row r="8" spans="1:33" ht="20.2" customHeight="1" x14ac:dyDescent="0.45">
      <c r="A8" s="125" t="s">
        <v>323</v>
      </c>
      <c r="B8" s="16" t="s">
        <v>32</v>
      </c>
      <c r="C8" s="16" t="s">
        <v>32</v>
      </c>
      <c r="D8" s="16" t="s">
        <v>32</v>
      </c>
      <c r="E8" s="31" t="s">
        <v>32</v>
      </c>
      <c r="L8" s="31"/>
      <c r="M8" s="31"/>
      <c r="N8" s="26" t="s">
        <v>77</v>
      </c>
      <c r="O8" s="31" t="s">
        <v>32</v>
      </c>
      <c r="P8" s="31" t="s">
        <v>32</v>
      </c>
      <c r="Q8" s="31" t="s">
        <v>32</v>
      </c>
      <c r="R8" s="31" t="s">
        <v>32</v>
      </c>
      <c r="S8" s="31" t="s">
        <v>32</v>
      </c>
      <c r="T8" s="126" t="s">
        <v>296</v>
      </c>
      <c r="U8" s="128" t="s">
        <v>297</v>
      </c>
      <c r="V8" s="116"/>
      <c r="W8" s="31"/>
    </row>
    <row r="9" spans="1:33" ht="20.2" customHeight="1" x14ac:dyDescent="0.45">
      <c r="A9" s="125" t="s">
        <v>346</v>
      </c>
      <c r="B9" s="16" t="s">
        <v>80</v>
      </c>
      <c r="C9" s="16" t="s">
        <v>80</v>
      </c>
      <c r="D9" s="16" t="s">
        <v>80</v>
      </c>
      <c r="E9" s="31" t="s">
        <v>32</v>
      </c>
      <c r="L9" s="31"/>
      <c r="M9" s="31"/>
      <c r="V9" s="31"/>
      <c r="W9" s="31"/>
    </row>
    <row r="10" spans="1:33" ht="20.2" customHeight="1" x14ac:dyDescent="0.45">
      <c r="A10" s="127" t="s">
        <v>433</v>
      </c>
      <c r="B10" s="16" t="s">
        <v>32</v>
      </c>
      <c r="C10" s="16" t="s">
        <v>32</v>
      </c>
      <c r="D10" s="16" t="s">
        <v>32</v>
      </c>
      <c r="E10" s="31" t="s">
        <v>32</v>
      </c>
      <c r="L10" s="31"/>
      <c r="M10" s="31"/>
      <c r="N10" s="117" t="s">
        <v>275</v>
      </c>
      <c r="O10" s="118"/>
      <c r="P10" s="118"/>
      <c r="Q10" s="118"/>
      <c r="R10" s="118"/>
      <c r="S10" s="118"/>
      <c r="T10" s="119"/>
      <c r="U10" s="119"/>
      <c r="V10" s="118"/>
      <c r="W10" s="118"/>
    </row>
    <row r="11" spans="1:33" ht="20.2" customHeight="1" x14ac:dyDescent="0.45">
      <c r="A11" s="125" t="s">
        <v>328</v>
      </c>
      <c r="B11" s="16" t="s">
        <v>80</v>
      </c>
      <c r="C11" s="16" t="s">
        <v>80</v>
      </c>
      <c r="D11" s="16" t="s">
        <v>80</v>
      </c>
      <c r="E11" s="31" t="s">
        <v>32</v>
      </c>
      <c r="N11" s="128" t="s">
        <v>285</v>
      </c>
      <c r="O11" s="16" t="s">
        <v>80</v>
      </c>
      <c r="T11" s="128" t="s">
        <v>286</v>
      </c>
      <c r="U11" s="128" t="s">
        <v>287</v>
      </c>
    </row>
    <row r="12" spans="1:33" ht="20.2" customHeight="1" x14ac:dyDescent="0.45">
      <c r="A12" s="125" t="s">
        <v>430</v>
      </c>
      <c r="B12" s="16" t="s">
        <v>32</v>
      </c>
      <c r="C12" s="16" t="s">
        <v>32</v>
      </c>
      <c r="D12" s="16" t="s">
        <v>32</v>
      </c>
      <c r="E12" s="31" t="s">
        <v>32</v>
      </c>
      <c r="N12" s="10" t="s">
        <v>288</v>
      </c>
      <c r="O12" s="31" t="s">
        <v>80</v>
      </c>
      <c r="T12" s="128" t="s">
        <v>286</v>
      </c>
      <c r="U12" s="128" t="s">
        <v>289</v>
      </c>
    </row>
    <row r="13" spans="1:33" ht="20.2" customHeight="1" x14ac:dyDescent="0.45">
      <c r="A13" s="125" t="s">
        <v>353</v>
      </c>
      <c r="B13" s="16" t="s">
        <v>80</v>
      </c>
      <c r="C13" s="16" t="s">
        <v>80</v>
      </c>
      <c r="D13" s="16" t="s">
        <v>80</v>
      </c>
      <c r="E13" s="16" t="s">
        <v>32</v>
      </c>
      <c r="N13" s="10" t="s">
        <v>438</v>
      </c>
      <c r="O13" s="31" t="s">
        <v>80</v>
      </c>
      <c r="T13" s="127" t="s">
        <v>406</v>
      </c>
      <c r="U13" s="128" t="s">
        <v>439</v>
      </c>
    </row>
    <row r="14" spans="1:33" ht="20.2" customHeight="1" x14ac:dyDescent="0.45">
      <c r="A14" s="127" t="s">
        <v>354</v>
      </c>
      <c r="B14" s="16" t="s">
        <v>80</v>
      </c>
      <c r="C14" s="16" t="s">
        <v>80</v>
      </c>
      <c r="D14" s="16" t="s">
        <v>80</v>
      </c>
      <c r="E14" s="16" t="s">
        <v>32</v>
      </c>
      <c r="L14" s="32"/>
      <c r="M14" s="32"/>
      <c r="N14" s="128" t="s">
        <v>303</v>
      </c>
      <c r="O14" s="31" t="s">
        <v>80</v>
      </c>
      <c r="T14" s="127" t="s">
        <v>290</v>
      </c>
      <c r="U14" s="128" t="s">
        <v>293</v>
      </c>
      <c r="V14" s="32"/>
      <c r="W14" s="32"/>
    </row>
    <row r="15" spans="1:33" ht="20.2" customHeight="1" x14ac:dyDescent="0.45">
      <c r="A15" s="127" t="s">
        <v>436</v>
      </c>
      <c r="B15" s="16" t="s">
        <v>80</v>
      </c>
      <c r="C15" s="16" t="s">
        <v>80</v>
      </c>
      <c r="D15" s="16" t="s">
        <v>80</v>
      </c>
      <c r="E15" s="16" t="s">
        <v>32</v>
      </c>
      <c r="N15" s="26" t="s">
        <v>291</v>
      </c>
      <c r="O15" s="31" t="s">
        <v>80</v>
      </c>
      <c r="T15" s="127" t="s">
        <v>290</v>
      </c>
      <c r="U15" s="128" t="s">
        <v>293</v>
      </c>
    </row>
    <row r="16" spans="1:33" ht="20.2" customHeight="1" x14ac:dyDescent="0.45">
      <c r="A16" s="125" t="s">
        <v>355</v>
      </c>
      <c r="B16" s="16" t="s">
        <v>32</v>
      </c>
      <c r="C16" s="16" t="s">
        <v>32</v>
      </c>
      <c r="D16" s="16" t="s">
        <v>32</v>
      </c>
      <c r="E16" s="16" t="s">
        <v>32</v>
      </c>
      <c r="N16" s="128" t="s">
        <v>292</v>
      </c>
      <c r="O16" s="31" t="s">
        <v>80</v>
      </c>
      <c r="T16" s="127" t="s">
        <v>290</v>
      </c>
      <c r="U16" s="128" t="s">
        <v>293</v>
      </c>
    </row>
    <row r="17" spans="1:21" ht="20.2" customHeight="1" x14ac:dyDescent="0.45">
      <c r="A17" s="127" t="s">
        <v>356</v>
      </c>
      <c r="B17" s="16" t="s">
        <v>80</v>
      </c>
      <c r="C17" s="16" t="s">
        <v>80</v>
      </c>
      <c r="D17" s="16" t="s">
        <v>80</v>
      </c>
      <c r="E17" s="16" t="s">
        <v>32</v>
      </c>
      <c r="N17" s="128" t="s">
        <v>298</v>
      </c>
      <c r="O17" s="31" t="s">
        <v>80</v>
      </c>
      <c r="P17" s="16" t="s">
        <v>80</v>
      </c>
      <c r="Q17" s="16" t="s">
        <v>80</v>
      </c>
      <c r="R17" s="16" t="s">
        <v>80</v>
      </c>
      <c r="S17" s="16" t="s">
        <v>80</v>
      </c>
      <c r="T17" s="126" t="s">
        <v>294</v>
      </c>
      <c r="U17" s="128" t="s">
        <v>299</v>
      </c>
    </row>
    <row r="18" spans="1:21" ht="20.2" customHeight="1" x14ac:dyDescent="0.45">
      <c r="A18" s="127" t="s">
        <v>357</v>
      </c>
      <c r="B18" s="16" t="s">
        <v>80</v>
      </c>
      <c r="C18" s="16" t="s">
        <v>80</v>
      </c>
      <c r="D18" s="16" t="s">
        <v>80</v>
      </c>
      <c r="E18" s="16" t="s">
        <v>32</v>
      </c>
      <c r="N18" s="128" t="s">
        <v>300</v>
      </c>
      <c r="O18" s="31" t="s">
        <v>80</v>
      </c>
      <c r="P18" s="31" t="s">
        <v>80</v>
      </c>
      <c r="Q18" s="31" t="s">
        <v>80</v>
      </c>
      <c r="R18" s="31" t="s">
        <v>80</v>
      </c>
      <c r="S18" s="31" t="s">
        <v>80</v>
      </c>
      <c r="T18" s="126" t="s">
        <v>294</v>
      </c>
      <c r="U18" s="128" t="s">
        <v>304</v>
      </c>
    </row>
    <row r="19" spans="1:21" ht="20.2" customHeight="1" x14ac:dyDescent="0.45">
      <c r="A19" s="125" t="s">
        <v>358</v>
      </c>
      <c r="B19" s="16" t="s">
        <v>80</v>
      </c>
      <c r="C19" s="16" t="s">
        <v>80</v>
      </c>
      <c r="D19" s="16" t="s">
        <v>80</v>
      </c>
      <c r="E19" s="16" t="s">
        <v>32</v>
      </c>
      <c r="N19" s="128" t="s">
        <v>301</v>
      </c>
      <c r="O19" s="31" t="s">
        <v>80</v>
      </c>
      <c r="P19" s="31" t="s">
        <v>80</v>
      </c>
      <c r="Q19" s="31" t="s">
        <v>80</v>
      </c>
      <c r="R19" s="31" t="s">
        <v>80</v>
      </c>
      <c r="S19" s="31" t="s">
        <v>80</v>
      </c>
      <c r="T19" s="126" t="s">
        <v>294</v>
      </c>
      <c r="U19" s="128" t="s">
        <v>305</v>
      </c>
    </row>
    <row r="20" spans="1:21" ht="20.2" customHeight="1" x14ac:dyDescent="0.45">
      <c r="A20" s="125" t="s">
        <v>431</v>
      </c>
      <c r="B20" s="16" t="s">
        <v>80</v>
      </c>
      <c r="C20" s="16" t="s">
        <v>80</v>
      </c>
      <c r="D20" s="16" t="s">
        <v>80</v>
      </c>
      <c r="E20" s="16" t="s">
        <v>32</v>
      </c>
      <c r="N20" s="128" t="s">
        <v>302</v>
      </c>
      <c r="O20" s="31" t="s">
        <v>80</v>
      </c>
      <c r="P20" s="31" t="s">
        <v>80</v>
      </c>
      <c r="Q20" s="31" t="s">
        <v>80</v>
      </c>
      <c r="R20" s="31" t="s">
        <v>80</v>
      </c>
      <c r="S20" s="31" t="s">
        <v>80</v>
      </c>
      <c r="T20" s="126" t="s">
        <v>294</v>
      </c>
      <c r="U20" s="128" t="s">
        <v>306</v>
      </c>
    </row>
    <row r="21" spans="1:21" ht="20.2" customHeight="1" x14ac:dyDescent="0.45">
      <c r="A21" s="127" t="s">
        <v>432</v>
      </c>
      <c r="B21" s="16" t="s">
        <v>80</v>
      </c>
      <c r="C21" s="16" t="s">
        <v>80</v>
      </c>
      <c r="D21" s="16" t="s">
        <v>80</v>
      </c>
      <c r="E21" s="16" t="s">
        <v>32</v>
      </c>
      <c r="N21" s="128" t="s">
        <v>315</v>
      </c>
      <c r="O21" s="31" t="s">
        <v>80</v>
      </c>
      <c r="P21" s="16" t="s">
        <v>80</v>
      </c>
      <c r="Q21" s="16" t="s">
        <v>80</v>
      </c>
      <c r="R21" s="16" t="s">
        <v>80</v>
      </c>
      <c r="S21" s="16" t="s">
        <v>80</v>
      </c>
      <c r="T21" s="127" t="s">
        <v>310</v>
      </c>
      <c r="U21" s="128" t="s">
        <v>316</v>
      </c>
    </row>
    <row r="22" spans="1:21" ht="20.2" customHeight="1" x14ac:dyDescent="0.45">
      <c r="A22" s="125" t="s">
        <v>437</v>
      </c>
      <c r="B22" s="16" t="s">
        <v>80</v>
      </c>
      <c r="C22" s="16" t="s">
        <v>80</v>
      </c>
      <c r="D22" s="16" t="s">
        <v>80</v>
      </c>
      <c r="E22" s="16" t="s">
        <v>32</v>
      </c>
      <c r="N22" s="26" t="s">
        <v>317</v>
      </c>
      <c r="O22" s="16" t="s">
        <v>80</v>
      </c>
      <c r="P22" s="16" t="s">
        <v>80</v>
      </c>
      <c r="Q22" s="16" t="s">
        <v>80</v>
      </c>
      <c r="R22" s="16" t="s">
        <v>80</v>
      </c>
      <c r="S22" s="16" t="s">
        <v>80</v>
      </c>
      <c r="T22" s="127" t="s">
        <v>310</v>
      </c>
      <c r="U22" s="128" t="s">
        <v>316</v>
      </c>
    </row>
    <row r="23" spans="1:21" ht="81" x14ac:dyDescent="0.45">
      <c r="A23" s="125" t="s">
        <v>445</v>
      </c>
      <c r="B23" s="16" t="s">
        <v>80</v>
      </c>
      <c r="C23" s="16" t="s">
        <v>80</v>
      </c>
      <c r="D23" s="16" t="s">
        <v>80</v>
      </c>
      <c r="E23" s="16" t="s">
        <v>32</v>
      </c>
      <c r="N23" s="128" t="s">
        <v>324</v>
      </c>
      <c r="O23" s="16" t="s">
        <v>80</v>
      </c>
      <c r="P23" s="16" t="s">
        <v>80</v>
      </c>
      <c r="Q23" s="16" t="s">
        <v>80</v>
      </c>
      <c r="R23" s="16" t="s">
        <v>80</v>
      </c>
      <c r="S23" s="16" t="s">
        <v>80</v>
      </c>
      <c r="T23" s="126" t="s">
        <v>294</v>
      </c>
      <c r="U23" s="128" t="s">
        <v>325</v>
      </c>
    </row>
    <row r="24" spans="1:21" ht="94.5" x14ac:dyDescent="0.45">
      <c r="N24" s="128" t="s">
        <v>331</v>
      </c>
      <c r="O24" s="16" t="s">
        <v>80</v>
      </c>
      <c r="P24" s="16" t="s">
        <v>80</v>
      </c>
      <c r="Q24" s="16" t="s">
        <v>80</v>
      </c>
      <c r="R24" s="16" t="s">
        <v>80</v>
      </c>
      <c r="S24" s="16" t="s">
        <v>80</v>
      </c>
      <c r="T24" s="126" t="s">
        <v>294</v>
      </c>
      <c r="U24" s="128" t="s">
        <v>332</v>
      </c>
    </row>
    <row r="25" spans="1:21" ht="135" x14ac:dyDescent="0.45">
      <c r="N25" s="128" t="s">
        <v>333</v>
      </c>
      <c r="O25" s="31" t="s">
        <v>80</v>
      </c>
      <c r="P25" s="31" t="s">
        <v>80</v>
      </c>
      <c r="Q25" s="31" t="s">
        <v>80</v>
      </c>
      <c r="R25" s="31" t="s">
        <v>80</v>
      </c>
      <c r="S25" s="31" t="s">
        <v>80</v>
      </c>
      <c r="T25" s="126" t="s">
        <v>294</v>
      </c>
      <c r="U25" s="128" t="s">
        <v>334</v>
      </c>
    </row>
    <row r="26" spans="1:21" ht="162" x14ac:dyDescent="0.45">
      <c r="N26" s="128" t="s">
        <v>337</v>
      </c>
      <c r="O26" s="16" t="s">
        <v>80</v>
      </c>
      <c r="P26" s="16" t="s">
        <v>80</v>
      </c>
      <c r="Q26" s="16" t="s">
        <v>80</v>
      </c>
      <c r="R26" s="16" t="s">
        <v>80</v>
      </c>
      <c r="S26" s="16" t="s">
        <v>80</v>
      </c>
      <c r="T26" s="126" t="s">
        <v>294</v>
      </c>
      <c r="U26" s="128" t="s">
        <v>338</v>
      </c>
    </row>
    <row r="27" spans="1:21" ht="108" x14ac:dyDescent="0.45">
      <c r="N27" s="128" t="s">
        <v>340</v>
      </c>
      <c r="O27" s="16" t="s">
        <v>80</v>
      </c>
      <c r="P27" s="16" t="s">
        <v>80</v>
      </c>
      <c r="Q27" s="16" t="s">
        <v>80</v>
      </c>
      <c r="R27" s="16" t="s">
        <v>80</v>
      </c>
      <c r="S27" s="16" t="s">
        <v>80</v>
      </c>
      <c r="T27" s="126" t="s">
        <v>294</v>
      </c>
      <c r="U27" s="128" t="s">
        <v>341</v>
      </c>
    </row>
  </sheetData>
  <sheetProtection algorithmName="SHA-512" hashValue="6x4npjJJL7kcA63d3napbHC9m/HTeB6eaLL5ehvQSiDN+r87wXVsL9IaWa1965SVaj08vDKz4ldzfA6l61Ehjw==" saltValue="awVNMz0jP/woNXyOBtJmwA==" spinCount="100000" sheet="1" objects="1" scenarios="1" formatColumns="0" formatRows="0"/>
  <sortState xmlns:xlrd2="http://schemas.microsoft.com/office/spreadsheetml/2017/richdata2" ref="N23:N36">
    <sortCondition ref="N23"/>
  </sortState>
  <customSheetViews>
    <customSheetView guid="{4F865F69-4110-4E3D-BDF1-E656C591F0E8}">
      <selection activeCell="F5" sqref="F5"/>
      <pageMargins left="0.7" right="0.7" top="0.75" bottom="0.75" header="0.3" footer="0.3"/>
      <pageSetup paperSize="9" orientation="portrait" horizontalDpi="300" verticalDpi="300" r:id="rId1"/>
    </customSheetView>
  </customSheetViews>
  <mergeCells count="2">
    <mergeCell ref="B1:J1"/>
    <mergeCell ref="P1:S1"/>
  </mergeCells>
  <hyperlinks>
    <hyperlink ref="T14" r:id="rId2" xr:uid="{00000000-0004-0000-0200-000000000000}"/>
    <hyperlink ref="T15" r:id="rId3" xr:uid="{00000000-0004-0000-0200-000001000000}"/>
    <hyperlink ref="T16" r:id="rId4" xr:uid="{00000000-0004-0000-0200-000002000000}"/>
    <hyperlink ref="T7" r:id="rId5" xr:uid="{00000000-0004-0000-0200-000003000000}"/>
    <hyperlink ref="T8" r:id="rId6" display="Sustainability Review 2017-18" xr:uid="{00000000-0004-0000-0200-000004000000}"/>
    <hyperlink ref="A5" r:id="rId7" xr:uid="{00000000-0004-0000-0200-000005000000}"/>
    <hyperlink ref="A6" r:id="rId8" xr:uid="{00000000-0004-0000-0200-000006000000}"/>
    <hyperlink ref="A7" r:id="rId9" xr:uid="{00000000-0004-0000-0200-000007000000}"/>
    <hyperlink ref="T21" r:id="rId10" xr:uid="{00000000-0004-0000-0200-000008000000}"/>
    <hyperlink ref="T22" r:id="rId11" xr:uid="{00000000-0004-0000-0200-000009000000}"/>
    <hyperlink ref="T5" r:id="rId12" xr:uid="{00000000-0004-0000-0200-00000A000000}"/>
    <hyperlink ref="T3" r:id="rId13" xr:uid="{00000000-0004-0000-0200-00000B000000}"/>
    <hyperlink ref="A8" r:id="rId14" xr:uid="{00000000-0004-0000-0200-00000C000000}"/>
    <hyperlink ref="A10" r:id="rId15" xr:uid="{00000000-0004-0000-0200-00000D000000}"/>
    <hyperlink ref="A11" r:id="rId16" xr:uid="{00000000-0004-0000-0200-00000E000000}"/>
    <hyperlink ref="T23" r:id="rId17" xr:uid="{00000000-0004-0000-0200-00000F000000}"/>
    <hyperlink ref="T24" r:id="rId18" xr:uid="{00000000-0004-0000-0200-000010000000}"/>
    <hyperlink ref="T20" r:id="rId19" xr:uid="{00000000-0004-0000-0200-000011000000}"/>
    <hyperlink ref="T19" r:id="rId20" xr:uid="{00000000-0004-0000-0200-000012000000}"/>
    <hyperlink ref="T17" r:id="rId21" xr:uid="{00000000-0004-0000-0200-000013000000}"/>
    <hyperlink ref="T18" r:id="rId22" xr:uid="{00000000-0004-0000-0200-000014000000}"/>
    <hyperlink ref="T25" r:id="rId23" xr:uid="{00000000-0004-0000-0200-000015000000}"/>
    <hyperlink ref="T26" r:id="rId24" xr:uid="{00000000-0004-0000-0200-000016000000}"/>
    <hyperlink ref="T27" r:id="rId25" xr:uid="{00000000-0004-0000-0200-000017000000}"/>
    <hyperlink ref="A9" r:id="rId26" xr:uid="{00000000-0004-0000-0200-000018000000}"/>
    <hyperlink ref="A13" r:id="rId27" xr:uid="{00000000-0004-0000-0200-000019000000}"/>
    <hyperlink ref="A14" r:id="rId28" xr:uid="{00000000-0004-0000-0200-00001A000000}"/>
    <hyperlink ref="A16" r:id="rId29" xr:uid="{00000000-0004-0000-0200-00001B000000}"/>
    <hyperlink ref="A17" r:id="rId30" xr:uid="{00000000-0004-0000-0200-00001C000000}"/>
    <hyperlink ref="A18" r:id="rId31" xr:uid="{00000000-0004-0000-0200-00001D000000}"/>
    <hyperlink ref="A19" r:id="rId32" xr:uid="{00000000-0004-0000-0200-00001E000000}"/>
    <hyperlink ref="A3" r:id="rId33" xr:uid="{00000000-0004-0000-0200-00001F000000}"/>
    <hyperlink ref="A4" r:id="rId34" xr:uid="{00000000-0004-0000-0200-000020000000}"/>
    <hyperlink ref="A12" r:id="rId35" xr:uid="{00000000-0004-0000-0200-000021000000}"/>
    <hyperlink ref="A20" r:id="rId36" xr:uid="{00000000-0004-0000-0200-000022000000}"/>
    <hyperlink ref="A21" r:id="rId37" xr:uid="{00000000-0004-0000-0200-000023000000}"/>
    <hyperlink ref="A15" r:id="rId38" xr:uid="{00000000-0004-0000-0200-000024000000}"/>
    <hyperlink ref="A22" r:id="rId39" xr:uid="{00000000-0004-0000-0200-000025000000}"/>
    <hyperlink ref="T13" r:id="rId40" xr:uid="{00000000-0004-0000-0200-000026000000}"/>
    <hyperlink ref="A23" r:id="rId41" xr:uid="{00000000-0004-0000-0200-000027000000}"/>
  </hyperlinks>
  <pageMargins left="0.7" right="0.7" top="0.75" bottom="0.75" header="0.3" footer="0.3"/>
  <pageSetup paperSize="9" orientation="portrait" horizontalDpi="300" verticalDpi="300" r:id="rId4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FCB3B"/>
  </sheetPr>
  <dimension ref="A1:P18"/>
  <sheetViews>
    <sheetView zoomScale="80" zoomScaleNormal="80" workbookViewId="0">
      <pane xSplit="2" ySplit="2" topLeftCell="C3" activePane="bottomRight" state="frozen"/>
      <selection activeCell="M2" sqref="M2"/>
      <selection pane="topRight" activeCell="M2" sqref="M2"/>
      <selection pane="bottomLeft" activeCell="M2" sqref="M2"/>
      <selection pane="bottomRight" activeCell="D5" sqref="D5"/>
    </sheetView>
  </sheetViews>
  <sheetFormatPr defaultColWidth="9.19921875" defaultRowHeight="12.75" x14ac:dyDescent="0.45"/>
  <cols>
    <col min="1" max="1" width="4.73046875" style="54" customWidth="1"/>
    <col min="2" max="2" width="62.19921875" style="44" customWidth="1"/>
    <col min="3" max="8" width="5.73046875" style="38" customWidth="1"/>
    <col min="9" max="10" width="6.19921875" style="38" customWidth="1"/>
    <col min="11" max="16" width="20.73046875" style="38" customWidth="1"/>
    <col min="17" max="16384" width="9.19921875" style="38"/>
  </cols>
  <sheetData>
    <row r="1" spans="1:16" ht="20.2" customHeight="1" x14ac:dyDescent="0.45">
      <c r="A1" s="33" t="s">
        <v>86</v>
      </c>
      <c r="B1" s="34"/>
      <c r="C1" s="33" t="s">
        <v>279</v>
      </c>
      <c r="D1" s="33"/>
      <c r="E1" s="33"/>
      <c r="F1" s="33"/>
      <c r="G1" s="33"/>
      <c r="H1" s="33"/>
      <c r="I1" s="33"/>
      <c r="J1" s="33"/>
      <c r="K1" s="33"/>
      <c r="L1" s="33"/>
      <c r="M1" s="33"/>
      <c r="N1" s="33"/>
      <c r="O1" s="33"/>
      <c r="P1" s="33"/>
    </row>
    <row r="2" spans="1:16" s="40" customFormat="1" ht="146.19999999999999" customHeight="1" x14ac:dyDescent="0.4">
      <c r="A2" s="63" t="s">
        <v>94</v>
      </c>
      <c r="B2" s="64"/>
      <c r="C2" s="65" t="s">
        <v>83</v>
      </c>
      <c r="D2" s="39" t="s">
        <v>81</v>
      </c>
      <c r="E2" s="110" t="s">
        <v>19</v>
      </c>
      <c r="F2" s="110" t="s">
        <v>20</v>
      </c>
      <c r="G2" s="111" t="s">
        <v>133</v>
      </c>
      <c r="H2" s="111" t="s">
        <v>134</v>
      </c>
      <c r="I2" s="66" t="s">
        <v>84</v>
      </c>
      <c r="J2" s="66" t="s">
        <v>130</v>
      </c>
      <c r="K2" s="56" t="s">
        <v>21</v>
      </c>
      <c r="L2" s="56" t="s">
        <v>143</v>
      </c>
      <c r="M2" s="57" t="s">
        <v>144</v>
      </c>
      <c r="N2" s="83" t="s">
        <v>145</v>
      </c>
      <c r="O2" s="57" t="s">
        <v>146</v>
      </c>
      <c r="P2" s="56" t="s">
        <v>147</v>
      </c>
    </row>
    <row r="3" spans="1:16" s="43" customFormat="1" ht="30" customHeight="1" x14ac:dyDescent="0.45">
      <c r="A3" s="67" t="s">
        <v>30</v>
      </c>
      <c r="B3" s="68"/>
      <c r="C3" s="69"/>
      <c r="D3" s="41"/>
      <c r="E3" s="41"/>
      <c r="F3" s="41"/>
      <c r="G3" s="41"/>
      <c r="H3" s="41"/>
      <c r="I3" s="69"/>
      <c r="J3" s="69"/>
      <c r="K3" s="42"/>
      <c r="L3" s="42"/>
      <c r="M3" s="42"/>
      <c r="N3" s="84"/>
      <c r="O3" s="42"/>
      <c r="P3" s="42"/>
    </row>
    <row r="4" spans="1:16" ht="40.049999999999997" customHeight="1" x14ac:dyDescent="0.45">
      <c r="A4" s="70">
        <v>1</v>
      </c>
      <c r="B4" s="71" t="s">
        <v>268</v>
      </c>
      <c r="C4" s="88"/>
      <c r="D4" s="45">
        <v>1</v>
      </c>
      <c r="E4" s="45" t="s">
        <v>22</v>
      </c>
      <c r="F4" s="45" t="s">
        <v>22</v>
      </c>
      <c r="G4" s="45" t="s">
        <v>22</v>
      </c>
      <c r="H4" s="45" t="s">
        <v>22</v>
      </c>
      <c r="I4" s="72" t="str">
        <f t="shared" ref="I4:I9" si="0">IF(AND(D4=0,SUM(E4:H4)&gt;0),"ERROR",IF(D4="n.a.","n.a.",IF(D4=0,0,IF(COUNTIF(E4:H4,"n.a.")=4,"n.a.",IF(COUNTIF(E4:H4,1)=4,1,0.5+(((COUNTIF(E4:H4,"1"))/(4-COUNTIF(E4:H4,"n.a.")))*0.5))))))</f>
        <v>n.a.</v>
      </c>
      <c r="J4" s="79">
        <f t="shared" ref="J4:J9" si="1">IF(I4="n.a.",D4,D4*I4)</f>
        <v>1</v>
      </c>
      <c r="K4" s="147" t="s">
        <v>435</v>
      </c>
      <c r="L4" s="129" t="s">
        <v>434</v>
      </c>
      <c r="M4" s="46"/>
      <c r="N4" s="85"/>
      <c r="O4" s="46"/>
      <c r="P4" s="46"/>
    </row>
    <row r="5" spans="1:16" ht="40.049999999999997" customHeight="1" x14ac:dyDescent="0.45">
      <c r="A5" s="70">
        <v>2</v>
      </c>
      <c r="B5" s="71" t="s">
        <v>269</v>
      </c>
      <c r="C5" s="88"/>
      <c r="D5" s="45">
        <v>0.5</v>
      </c>
      <c r="E5" s="45" t="s">
        <v>22</v>
      </c>
      <c r="F5" s="45" t="s">
        <v>22</v>
      </c>
      <c r="G5" s="45" t="s">
        <v>22</v>
      </c>
      <c r="H5" s="45" t="s">
        <v>22</v>
      </c>
      <c r="I5" s="72" t="str">
        <f t="shared" si="0"/>
        <v>n.a.</v>
      </c>
      <c r="J5" s="79">
        <f t="shared" si="1"/>
        <v>0.5</v>
      </c>
      <c r="K5" s="127" t="s">
        <v>433</v>
      </c>
      <c r="L5" s="129" t="s">
        <v>424</v>
      </c>
      <c r="M5" s="46"/>
      <c r="N5" s="85"/>
      <c r="O5" s="46"/>
      <c r="P5" s="46"/>
    </row>
    <row r="6" spans="1:16" ht="40.049999999999997" customHeight="1" x14ac:dyDescent="0.45">
      <c r="A6" s="70">
        <v>3</v>
      </c>
      <c r="B6" s="71" t="s">
        <v>270</v>
      </c>
      <c r="C6" s="88"/>
      <c r="D6" s="45">
        <v>0.5</v>
      </c>
      <c r="E6" s="45" t="s">
        <v>22</v>
      </c>
      <c r="F6" s="45" t="s">
        <v>22</v>
      </c>
      <c r="G6" s="45" t="s">
        <v>22</v>
      </c>
      <c r="H6" s="45" t="s">
        <v>22</v>
      </c>
      <c r="I6" s="72" t="str">
        <f t="shared" si="0"/>
        <v>n.a.</v>
      </c>
      <c r="J6" s="79">
        <f t="shared" si="1"/>
        <v>0.5</v>
      </c>
      <c r="K6" s="127" t="s">
        <v>433</v>
      </c>
      <c r="L6" s="129" t="s">
        <v>425</v>
      </c>
      <c r="M6" s="46"/>
      <c r="N6" s="85"/>
      <c r="O6" s="46"/>
      <c r="P6" s="46"/>
    </row>
    <row r="7" spans="1:16" ht="40.049999999999997" customHeight="1" x14ac:dyDescent="0.45">
      <c r="A7" s="70">
        <v>4</v>
      </c>
      <c r="B7" s="71" t="s">
        <v>95</v>
      </c>
      <c r="C7" s="88"/>
      <c r="D7" s="45">
        <v>1</v>
      </c>
      <c r="E7" s="45" t="s">
        <v>22</v>
      </c>
      <c r="F7" s="45" t="s">
        <v>22</v>
      </c>
      <c r="G7" s="45" t="s">
        <v>22</v>
      </c>
      <c r="H7" s="45" t="s">
        <v>22</v>
      </c>
      <c r="I7" s="72" t="str">
        <f t="shared" si="0"/>
        <v>n.a.</v>
      </c>
      <c r="J7" s="79">
        <f t="shared" si="1"/>
        <v>1</v>
      </c>
      <c r="K7" s="127" t="s">
        <v>433</v>
      </c>
      <c r="L7" s="129" t="s">
        <v>426</v>
      </c>
      <c r="M7" s="46"/>
      <c r="N7" s="85"/>
      <c r="O7" s="46"/>
      <c r="P7" s="46"/>
    </row>
    <row r="8" spans="1:16" ht="40.049999999999997" customHeight="1" x14ac:dyDescent="0.45">
      <c r="A8" s="70">
        <v>5</v>
      </c>
      <c r="B8" s="71" t="s">
        <v>96</v>
      </c>
      <c r="C8" s="88"/>
      <c r="D8" s="45">
        <v>1</v>
      </c>
      <c r="E8" s="45" t="s">
        <v>22</v>
      </c>
      <c r="F8" s="45" t="s">
        <v>22</v>
      </c>
      <c r="G8" s="45" t="s">
        <v>22</v>
      </c>
      <c r="H8" s="45" t="s">
        <v>22</v>
      </c>
      <c r="I8" s="72" t="str">
        <f t="shared" si="0"/>
        <v>n.a.</v>
      </c>
      <c r="J8" s="79">
        <f t="shared" si="1"/>
        <v>1</v>
      </c>
      <c r="K8" s="127" t="s">
        <v>433</v>
      </c>
      <c r="L8" s="46"/>
      <c r="M8" s="46"/>
      <c r="N8" s="85"/>
      <c r="O8" s="46"/>
      <c r="P8" s="46"/>
    </row>
    <row r="9" spans="1:16" ht="40.049999999999997" customHeight="1" x14ac:dyDescent="0.45">
      <c r="A9" s="70">
        <v>6</v>
      </c>
      <c r="B9" s="71" t="s">
        <v>271</v>
      </c>
      <c r="C9" s="88"/>
      <c r="D9" s="45">
        <f t="shared" ref="D9" si="2">IF(C9="",0,C9)</f>
        <v>0</v>
      </c>
      <c r="E9" s="45" t="s">
        <v>22</v>
      </c>
      <c r="F9" s="45" t="s">
        <v>22</v>
      </c>
      <c r="G9" s="45" t="s">
        <v>22</v>
      </c>
      <c r="H9" s="45" t="s">
        <v>22</v>
      </c>
      <c r="I9" s="72">
        <f t="shared" si="0"/>
        <v>0</v>
      </c>
      <c r="J9" s="79">
        <f t="shared" si="1"/>
        <v>0</v>
      </c>
      <c r="K9" s="46"/>
      <c r="L9" s="129" t="s">
        <v>342</v>
      </c>
      <c r="M9" s="46"/>
      <c r="N9" s="85"/>
      <c r="O9" s="46"/>
      <c r="P9" s="46"/>
    </row>
    <row r="10" spans="1:16" ht="28.5" customHeight="1" x14ac:dyDescent="0.45">
      <c r="A10" s="101" t="s">
        <v>128</v>
      </c>
      <c r="B10" s="94"/>
      <c r="C10" s="97"/>
      <c r="D10" s="95"/>
      <c r="E10" s="95"/>
      <c r="F10" s="95"/>
      <c r="G10" s="95"/>
      <c r="H10" s="95"/>
      <c r="I10" s="98"/>
      <c r="J10" s="99" t="str">
        <f>IF(COUNTIF(E10:H10,"")=4,"",D10*I10)</f>
        <v/>
      </c>
      <c r="K10" s="96"/>
      <c r="L10" s="96"/>
      <c r="M10" s="96"/>
      <c r="N10" s="100"/>
      <c r="O10" s="96"/>
      <c r="P10" s="96"/>
    </row>
    <row r="11" spans="1:16" ht="40.049999999999997" customHeight="1" x14ac:dyDescent="0.45">
      <c r="A11" s="70">
        <v>7</v>
      </c>
      <c r="B11" s="71" t="s">
        <v>272</v>
      </c>
      <c r="C11" s="88"/>
      <c r="D11" s="45">
        <f t="shared" ref="D11:D16" si="3">IF(C11="",0,C11)</f>
        <v>0</v>
      </c>
      <c r="E11" s="45">
        <v>0</v>
      </c>
      <c r="F11" s="45">
        <v>0</v>
      </c>
      <c r="G11" s="45">
        <v>0</v>
      </c>
      <c r="H11" s="138" t="s">
        <v>22</v>
      </c>
      <c r="I11" s="72">
        <f t="shared" ref="I11:I16" si="4">IF(AND(D11=0,SUM(E11:H11)&gt;0),"ERROR",IF(D11="n.a.","n.a.",IF(D11=0,0,IF(COUNTIF(E11:H11,"n.a.")=4,"n.a.",IF(COUNTIF(E11:H11,1)=4,1,0.5+(((COUNTIF(E11:H11,"1"))/(4-COUNTIF(E11:H11,"n.a.")))*0.5))))))</f>
        <v>0</v>
      </c>
      <c r="J11" s="79">
        <f t="shared" ref="J11:J16" si="5">IF(I11="n.a.",D11,D11*I11)</f>
        <v>0</v>
      </c>
      <c r="K11" s="46"/>
      <c r="L11" s="129" t="s">
        <v>342</v>
      </c>
      <c r="M11" s="46"/>
      <c r="N11" s="85"/>
      <c r="O11" s="46"/>
      <c r="P11" s="46"/>
    </row>
    <row r="12" spans="1:16" ht="40.049999999999997" customHeight="1" x14ac:dyDescent="0.45">
      <c r="A12" s="70">
        <v>8</v>
      </c>
      <c r="B12" s="71" t="s">
        <v>6</v>
      </c>
      <c r="C12" s="88">
        <f>IF(OECD_GuidelinesforMNEs="yes",1,IF(UN_GlobalCompact="yes",1,0))</f>
        <v>0</v>
      </c>
      <c r="D12" s="45">
        <f t="shared" si="3"/>
        <v>0</v>
      </c>
      <c r="E12" s="45">
        <v>0</v>
      </c>
      <c r="F12" s="45">
        <v>0</v>
      </c>
      <c r="G12" s="45">
        <v>0</v>
      </c>
      <c r="H12" s="138" t="s">
        <v>22</v>
      </c>
      <c r="I12" s="72">
        <f t="shared" si="4"/>
        <v>0</v>
      </c>
      <c r="J12" s="79">
        <f t="shared" si="5"/>
        <v>0</v>
      </c>
      <c r="K12" s="46"/>
      <c r="L12" s="129" t="s">
        <v>342</v>
      </c>
      <c r="M12" s="46"/>
      <c r="N12" s="85"/>
      <c r="O12" s="46"/>
      <c r="P12" s="46"/>
    </row>
    <row r="13" spans="1:16" ht="40.049999999999997" customHeight="1" x14ac:dyDescent="0.45">
      <c r="A13" s="70">
        <v>9</v>
      </c>
      <c r="B13" s="71" t="s">
        <v>97</v>
      </c>
      <c r="C13" s="88">
        <f>IF(OECD_GuidelinesforMNEs="yes",1,0)</f>
        <v>0</v>
      </c>
      <c r="D13" s="45">
        <f t="shared" si="3"/>
        <v>0</v>
      </c>
      <c r="E13" s="45">
        <v>0</v>
      </c>
      <c r="F13" s="45">
        <v>0</v>
      </c>
      <c r="G13" s="45">
        <v>0</v>
      </c>
      <c r="H13" s="138" t="s">
        <v>22</v>
      </c>
      <c r="I13" s="72">
        <f t="shared" si="4"/>
        <v>0</v>
      </c>
      <c r="J13" s="79">
        <f t="shared" si="5"/>
        <v>0</v>
      </c>
      <c r="K13" s="46"/>
      <c r="L13" s="129" t="s">
        <v>342</v>
      </c>
      <c r="M13" s="46"/>
      <c r="N13" s="85"/>
      <c r="O13" s="46"/>
      <c r="P13" s="46"/>
    </row>
    <row r="14" spans="1:16" ht="40.049999999999997" customHeight="1" x14ac:dyDescent="0.45">
      <c r="A14" s="70">
        <v>10</v>
      </c>
      <c r="B14" s="71" t="s">
        <v>98</v>
      </c>
      <c r="C14" s="88">
        <f>IF(OECD_GuidelinesforMNEs="yes",1,0)</f>
        <v>0</v>
      </c>
      <c r="D14" s="45">
        <f t="shared" si="3"/>
        <v>0</v>
      </c>
      <c r="E14" s="45">
        <v>0</v>
      </c>
      <c r="F14" s="45">
        <v>0</v>
      </c>
      <c r="G14" s="45">
        <v>0</v>
      </c>
      <c r="H14" s="138" t="s">
        <v>22</v>
      </c>
      <c r="I14" s="72">
        <f t="shared" si="4"/>
        <v>0</v>
      </c>
      <c r="J14" s="79">
        <f t="shared" si="5"/>
        <v>0</v>
      </c>
      <c r="K14" s="46"/>
      <c r="L14" s="129" t="s">
        <v>342</v>
      </c>
      <c r="M14" s="46"/>
      <c r="N14" s="85"/>
      <c r="O14" s="46"/>
      <c r="P14" s="46"/>
    </row>
    <row r="15" spans="1:16" ht="40.049999999999997" customHeight="1" x14ac:dyDescent="0.45">
      <c r="A15" s="70">
        <v>11</v>
      </c>
      <c r="B15" s="71" t="s">
        <v>273</v>
      </c>
      <c r="C15" s="88">
        <f>IF(OECD_GuidelinesforMNEs="yes",1,0)</f>
        <v>0</v>
      </c>
      <c r="D15" s="45">
        <f t="shared" si="3"/>
        <v>0</v>
      </c>
      <c r="E15" s="45">
        <v>0</v>
      </c>
      <c r="F15" s="45">
        <v>0</v>
      </c>
      <c r="G15" s="45">
        <v>0</v>
      </c>
      <c r="H15" s="138" t="s">
        <v>22</v>
      </c>
      <c r="I15" s="72">
        <f t="shared" si="4"/>
        <v>0</v>
      </c>
      <c r="J15" s="79">
        <f t="shared" si="5"/>
        <v>0</v>
      </c>
      <c r="K15" s="46"/>
      <c r="L15" s="129" t="s">
        <v>342</v>
      </c>
      <c r="M15" s="46"/>
      <c r="N15" s="85"/>
      <c r="O15" s="46"/>
      <c r="P15" s="46"/>
    </row>
    <row r="16" spans="1:16" ht="40.049999999999997" customHeight="1" x14ac:dyDescent="0.45">
      <c r="A16" s="70">
        <v>12</v>
      </c>
      <c r="B16" s="71" t="s">
        <v>99</v>
      </c>
      <c r="C16" s="88"/>
      <c r="D16" s="45">
        <f t="shared" si="3"/>
        <v>0</v>
      </c>
      <c r="E16" s="45">
        <v>0</v>
      </c>
      <c r="F16" s="45">
        <v>0</v>
      </c>
      <c r="G16" s="45">
        <v>0</v>
      </c>
      <c r="H16" s="138" t="s">
        <v>22</v>
      </c>
      <c r="I16" s="72">
        <f t="shared" si="4"/>
        <v>0</v>
      </c>
      <c r="J16" s="79">
        <f t="shared" si="5"/>
        <v>0</v>
      </c>
      <c r="K16" s="46"/>
      <c r="L16" s="129" t="s">
        <v>342</v>
      </c>
      <c r="M16" s="46"/>
      <c r="N16" s="85"/>
      <c r="O16" s="46"/>
      <c r="P16" s="46"/>
    </row>
    <row r="17" spans="1:16" s="50" customFormat="1" ht="40.049999999999997" customHeight="1" x14ac:dyDescent="0.45">
      <c r="A17" s="74" t="s">
        <v>85</v>
      </c>
      <c r="B17" s="75"/>
      <c r="C17" s="91"/>
      <c r="D17" s="48">
        <f>AVERAGE(D4:D16)*10</f>
        <v>3.333333333333333</v>
      </c>
      <c r="E17" s="47"/>
      <c r="F17" s="47"/>
      <c r="G17" s="47"/>
      <c r="H17" s="47"/>
      <c r="I17" s="76">
        <f>IFERROR(J17/D17,"")</f>
        <v>1</v>
      </c>
      <c r="J17" s="80">
        <f>AVERAGE(J4:J16)*10</f>
        <v>3.333333333333333</v>
      </c>
      <c r="K17" s="49"/>
      <c r="L17" s="49"/>
      <c r="M17" s="49"/>
      <c r="N17" s="86"/>
      <c r="O17" s="49"/>
      <c r="P17" s="49"/>
    </row>
    <row r="18" spans="1:16" ht="13.15" x14ac:dyDescent="0.45">
      <c r="A18" s="77" t="s">
        <v>131</v>
      </c>
      <c r="B18" s="78"/>
      <c r="C18" s="92"/>
      <c r="D18" s="52">
        <f>D17/10</f>
        <v>0.33333333333333331</v>
      </c>
      <c r="E18" s="51"/>
      <c r="F18" s="51"/>
      <c r="G18" s="51"/>
      <c r="H18" s="51"/>
      <c r="I18" s="81"/>
      <c r="J18" s="82">
        <f>J17/10</f>
        <v>0.33333333333333331</v>
      </c>
      <c r="K18" s="53"/>
      <c r="L18" s="53"/>
      <c r="M18" s="53"/>
      <c r="N18" s="87"/>
      <c r="O18" s="53"/>
      <c r="P18" s="53"/>
    </row>
  </sheetData>
  <sheetProtection algorithmName="SHA-512" hashValue="fVXOngslDynJzsbrgYn558jTru3Eh5u9WrzwtE5PwSNmmPfTOy+rRMNTRZrJ+sBR5tmbsj8LKDIvnNSSSCq0hQ==" saltValue="Ra9KUX7SOx2CeAueUiHhyA==" spinCount="100000" sheet="1" objects="1" scenarios="1" formatColumns="0" formatRows="0"/>
  <hyperlinks>
    <hyperlink ref="K5" r:id="rId1" xr:uid="{00000000-0004-0000-0300-000000000000}"/>
    <hyperlink ref="K6" r:id="rId2" xr:uid="{00000000-0004-0000-0300-000001000000}"/>
    <hyperlink ref="K7" r:id="rId3" xr:uid="{00000000-0004-0000-0300-000002000000}"/>
    <hyperlink ref="K8" r:id="rId4" xr:uid="{00000000-0004-0000-0300-000003000000}"/>
  </hyperlinks>
  <pageMargins left="0.7" right="0.7" top="0.75" bottom="0.75" header="0.3" footer="0.3"/>
  <pageSetup paperSize="9" orientation="portrait" r:id="rId5"/>
  <extLst>
    <ext xmlns:x14="http://schemas.microsoft.com/office/spreadsheetml/2009/9/main" uri="{CCE6A557-97BC-4b89-ADB6-D9C93CAAB3DF}">
      <x14:dataValidations xmlns:xm="http://schemas.microsoft.com/office/excel/2006/main" count="1">
        <x14:dataValidation type="list" allowBlank="1" showErrorMessage="1" error="Please enter 0, 1 or n.a.!" prompt="Please enter 0, 1 or n.a.!" xr:uid="{00000000-0002-0000-0300-000000000000}">
          <x14:formula1>
            <xm:f>'Data vals &amp; cals'!$A$2:$A$4</xm:f>
          </x14:formula1>
          <xm:sqref>E4:H9 E11:H16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FCB3B"/>
  </sheetPr>
  <dimension ref="A1:P33"/>
  <sheetViews>
    <sheetView zoomScale="80" zoomScaleNormal="80" workbookViewId="0">
      <pane xSplit="2" ySplit="2" topLeftCell="C4" activePane="bottomRight" state="frozen"/>
      <selection activeCell="M2" sqref="M2"/>
      <selection pane="topRight" activeCell="M2" sqref="M2"/>
      <selection pane="bottomLeft" activeCell="M2" sqref="M2"/>
      <selection pane="bottomRight" activeCell="K14" sqref="K14"/>
    </sheetView>
  </sheetViews>
  <sheetFormatPr defaultColWidth="9.19921875" defaultRowHeight="12.75" x14ac:dyDescent="0.45"/>
  <cols>
    <col min="1" max="1" width="4.73046875" style="54" customWidth="1"/>
    <col min="2" max="2" width="62.19921875" style="44" customWidth="1"/>
    <col min="3" max="8" width="5.73046875" style="38" customWidth="1"/>
    <col min="9" max="10" width="6.19921875" style="38" customWidth="1"/>
    <col min="11" max="16" width="20.73046875" style="38" customWidth="1"/>
    <col min="17" max="16384" width="9.19921875" style="38"/>
  </cols>
  <sheetData>
    <row r="1" spans="1:16" ht="20.2" customHeight="1" x14ac:dyDescent="0.45">
      <c r="A1" s="33" t="s">
        <v>86</v>
      </c>
      <c r="B1" s="34"/>
      <c r="C1" s="33" t="s">
        <v>279</v>
      </c>
      <c r="D1" s="33"/>
      <c r="E1" s="33"/>
      <c r="F1" s="33"/>
      <c r="G1" s="33"/>
      <c r="H1" s="33"/>
      <c r="I1" s="33"/>
      <c r="J1" s="33"/>
      <c r="K1" s="33"/>
      <c r="L1" s="33"/>
      <c r="M1" s="33"/>
      <c r="N1" s="33"/>
      <c r="O1" s="33"/>
      <c r="P1" s="33"/>
    </row>
    <row r="2" spans="1:16" s="40" customFormat="1" ht="146.19999999999999" customHeight="1" x14ac:dyDescent="0.4">
      <c r="A2" s="63" t="s">
        <v>13</v>
      </c>
      <c r="B2" s="64"/>
      <c r="C2" s="65" t="s">
        <v>83</v>
      </c>
      <c r="D2" s="39" t="s">
        <v>81</v>
      </c>
      <c r="E2" s="110" t="s">
        <v>19</v>
      </c>
      <c r="F2" s="110" t="s">
        <v>20</v>
      </c>
      <c r="G2" s="111" t="s">
        <v>133</v>
      </c>
      <c r="H2" s="111" t="s">
        <v>134</v>
      </c>
      <c r="I2" s="66" t="s">
        <v>84</v>
      </c>
      <c r="J2" s="66" t="s">
        <v>130</v>
      </c>
      <c r="K2" s="56" t="s">
        <v>21</v>
      </c>
      <c r="L2" s="56" t="s">
        <v>143</v>
      </c>
      <c r="M2" s="57" t="s">
        <v>144</v>
      </c>
      <c r="N2" s="83" t="s">
        <v>145</v>
      </c>
      <c r="O2" s="57" t="s">
        <v>146</v>
      </c>
      <c r="P2" s="56" t="s">
        <v>147</v>
      </c>
    </row>
    <row r="3" spans="1:16" s="43" customFormat="1" ht="30" customHeight="1" x14ac:dyDescent="0.45">
      <c r="A3" s="67" t="s">
        <v>30</v>
      </c>
      <c r="B3" s="68"/>
      <c r="C3" s="69"/>
      <c r="D3" s="41"/>
      <c r="E3" s="41"/>
      <c r="F3" s="41"/>
      <c r="G3" s="41"/>
      <c r="H3" s="41"/>
      <c r="I3" s="69"/>
      <c r="J3" s="69"/>
      <c r="K3" s="42"/>
      <c r="L3" s="42"/>
      <c r="M3" s="42"/>
      <c r="N3" s="84"/>
      <c r="O3" s="42"/>
      <c r="P3" s="42"/>
    </row>
    <row r="4" spans="1:16" ht="40.049999999999997" customHeight="1" x14ac:dyDescent="0.45">
      <c r="A4" s="70" t="s">
        <v>149</v>
      </c>
      <c r="B4" s="71" t="s">
        <v>164</v>
      </c>
      <c r="C4" s="88"/>
      <c r="D4" s="45">
        <f>IF(C4="",0,C4)</f>
        <v>0</v>
      </c>
      <c r="E4" s="45" t="s">
        <v>22</v>
      </c>
      <c r="F4" s="45" t="s">
        <v>22</v>
      </c>
      <c r="G4" s="45" t="s">
        <v>22</v>
      </c>
      <c r="H4" s="45" t="s">
        <v>22</v>
      </c>
      <c r="I4" s="72">
        <f t="shared" ref="I4:I12" si="0">IF(AND(D4=0,SUM(E4:H4)&gt;0),"ERROR",IF(D4="n.a.","n.a.",IF(D4=0,0,IF(COUNTIF(E4:H4,"n.a.")=4,"n.a.",IF(COUNTIF(E4:H4,1)=4,1,0.5+(((COUNTIF(E4:H4,"1"))/(4-COUNTIF(E4:H4,"n.a.")))*0.5))))))</f>
        <v>0</v>
      </c>
      <c r="J4" s="79">
        <f t="shared" ref="J4:J12" si="1">IF(I4="n.a.",D4,D4*I4)</f>
        <v>0</v>
      </c>
      <c r="K4" s="146" t="s">
        <v>394</v>
      </c>
      <c r="L4" s="129" t="s">
        <v>395</v>
      </c>
      <c r="M4" s="129"/>
      <c r="N4" s="85"/>
      <c r="O4" s="46"/>
      <c r="P4" s="46"/>
    </row>
    <row r="5" spans="1:16" ht="40.049999999999997" customHeight="1" x14ac:dyDescent="0.45">
      <c r="A5" s="70" t="s">
        <v>150</v>
      </c>
      <c r="B5" s="71" t="s">
        <v>165</v>
      </c>
      <c r="C5" s="88"/>
      <c r="D5" s="45">
        <f>IF(C5="",0,C5)</f>
        <v>0</v>
      </c>
      <c r="E5" s="45">
        <v>0</v>
      </c>
      <c r="F5" s="45">
        <v>0</v>
      </c>
      <c r="G5" s="45">
        <v>0</v>
      </c>
      <c r="H5" s="138" t="s">
        <v>22</v>
      </c>
      <c r="I5" s="72">
        <f t="shared" si="0"/>
        <v>0</v>
      </c>
      <c r="J5" s="79">
        <f t="shared" si="1"/>
        <v>0</v>
      </c>
      <c r="K5" s="127" t="s">
        <v>431</v>
      </c>
      <c r="L5" s="129" t="s">
        <v>389</v>
      </c>
      <c r="M5" s="129"/>
      <c r="N5" s="85"/>
      <c r="O5" s="46"/>
      <c r="P5" s="46"/>
    </row>
    <row r="6" spans="1:16" ht="40.049999999999997" customHeight="1" x14ac:dyDescent="0.45">
      <c r="A6" s="70" t="s">
        <v>151</v>
      </c>
      <c r="B6" s="71" t="s">
        <v>36</v>
      </c>
      <c r="C6" s="88"/>
      <c r="D6" s="45">
        <f t="shared" ref="D6:D11" si="2">IF(C6="",0,C6)</f>
        <v>0</v>
      </c>
      <c r="E6" s="45">
        <v>0</v>
      </c>
      <c r="F6" s="45">
        <v>0</v>
      </c>
      <c r="G6" s="45">
        <v>0</v>
      </c>
      <c r="H6" s="138" t="s">
        <v>22</v>
      </c>
      <c r="I6" s="72">
        <f t="shared" si="0"/>
        <v>0</v>
      </c>
      <c r="J6" s="79">
        <f t="shared" si="1"/>
        <v>0</v>
      </c>
      <c r="K6" s="127" t="s">
        <v>431</v>
      </c>
      <c r="L6" s="129" t="s">
        <v>389</v>
      </c>
      <c r="M6" s="129"/>
      <c r="N6" s="85"/>
      <c r="O6" s="46"/>
      <c r="P6" s="46"/>
    </row>
    <row r="7" spans="1:16" ht="40.049999999999997" customHeight="1" x14ac:dyDescent="0.45">
      <c r="A7" s="70" t="s">
        <v>152</v>
      </c>
      <c r="B7" s="71" t="s">
        <v>166</v>
      </c>
      <c r="C7" s="88"/>
      <c r="D7" s="45">
        <v>0</v>
      </c>
      <c r="E7" s="45">
        <v>0</v>
      </c>
      <c r="F7" s="45">
        <v>0</v>
      </c>
      <c r="G7" s="45">
        <v>0</v>
      </c>
      <c r="H7" s="138" t="s">
        <v>22</v>
      </c>
      <c r="I7" s="72">
        <f t="shared" si="0"/>
        <v>0</v>
      </c>
      <c r="J7" s="79">
        <f t="shared" si="1"/>
        <v>0</v>
      </c>
      <c r="K7" s="127" t="s">
        <v>431</v>
      </c>
      <c r="L7" s="129" t="s">
        <v>390</v>
      </c>
      <c r="M7" s="129"/>
      <c r="N7" s="85"/>
      <c r="O7" s="46"/>
      <c r="P7" s="46"/>
    </row>
    <row r="8" spans="1:16" ht="40.049999999999997" customHeight="1" x14ac:dyDescent="0.45">
      <c r="A8" s="70" t="s">
        <v>153</v>
      </c>
      <c r="B8" s="71" t="s">
        <v>167</v>
      </c>
      <c r="C8" s="88"/>
      <c r="D8" s="45">
        <f>IF(C8="",0,C8)</f>
        <v>0</v>
      </c>
      <c r="E8" s="45">
        <v>0</v>
      </c>
      <c r="F8" s="45">
        <v>0</v>
      </c>
      <c r="G8" s="45">
        <v>0</v>
      </c>
      <c r="H8" s="138" t="s">
        <v>22</v>
      </c>
      <c r="I8" s="72">
        <f>IF(AND(D8=0,SUM(E8:H8)&gt;0),"ERROR",IF(D8="n.a.","n.a.",IF(D8=0,0,IF(COUNTIF(E8:H8,"n.a.")=4,"n.a.",IF(COUNTIF(E8:H8,1)=4,1,0.5+(((COUNTIF(E8:H8,"1"))/(4-COUNTIF(E8:H8,"n.a.")))*0.5))))))</f>
        <v>0</v>
      </c>
      <c r="J8" s="79">
        <f t="shared" si="1"/>
        <v>0</v>
      </c>
      <c r="K8" s="127" t="s">
        <v>431</v>
      </c>
      <c r="L8" s="129" t="s">
        <v>391</v>
      </c>
      <c r="M8" s="129"/>
      <c r="N8" s="149" t="s">
        <v>440</v>
      </c>
      <c r="O8" s="46"/>
      <c r="P8" s="46"/>
    </row>
    <row r="9" spans="1:16" ht="40.049999999999997" customHeight="1" x14ac:dyDescent="0.45">
      <c r="A9" s="70" t="s">
        <v>154</v>
      </c>
      <c r="B9" s="71" t="s">
        <v>168</v>
      </c>
      <c r="C9" s="88"/>
      <c r="D9" s="45">
        <f t="shared" si="2"/>
        <v>0</v>
      </c>
      <c r="E9" s="45">
        <v>0</v>
      </c>
      <c r="F9" s="45">
        <v>0</v>
      </c>
      <c r="G9" s="45">
        <v>0</v>
      </c>
      <c r="H9" s="138" t="s">
        <v>22</v>
      </c>
      <c r="I9" s="72">
        <f t="shared" si="0"/>
        <v>0</v>
      </c>
      <c r="J9" s="79">
        <f t="shared" si="1"/>
        <v>0</v>
      </c>
      <c r="K9" s="127" t="s">
        <v>431</v>
      </c>
      <c r="L9" s="129" t="s">
        <v>392</v>
      </c>
      <c r="M9" s="129"/>
      <c r="N9" s="85"/>
      <c r="O9" s="46"/>
      <c r="P9" s="46"/>
    </row>
    <row r="10" spans="1:16" ht="40.049999999999997" customHeight="1" x14ac:dyDescent="0.45">
      <c r="A10" s="70" t="s">
        <v>155</v>
      </c>
      <c r="B10" s="71" t="s">
        <v>169</v>
      </c>
      <c r="C10" s="88"/>
      <c r="D10" s="45">
        <f t="shared" si="2"/>
        <v>0</v>
      </c>
      <c r="E10" s="45">
        <v>0</v>
      </c>
      <c r="F10" s="45">
        <v>0</v>
      </c>
      <c r="G10" s="45">
        <v>0</v>
      </c>
      <c r="H10" s="138" t="s">
        <v>22</v>
      </c>
      <c r="I10" s="72">
        <f t="shared" si="0"/>
        <v>0</v>
      </c>
      <c r="J10" s="79">
        <f t="shared" si="1"/>
        <v>0</v>
      </c>
      <c r="K10" s="129"/>
      <c r="L10" s="129" t="s">
        <v>342</v>
      </c>
      <c r="M10" s="129"/>
      <c r="N10" s="85"/>
      <c r="O10" s="46"/>
      <c r="P10" s="46"/>
    </row>
    <row r="11" spans="1:16" ht="40.049999999999997" customHeight="1" x14ac:dyDescent="0.45">
      <c r="A11" s="70" t="s">
        <v>156</v>
      </c>
      <c r="B11" s="71" t="s">
        <v>170</v>
      </c>
      <c r="C11" s="88"/>
      <c r="D11" s="45">
        <f t="shared" si="2"/>
        <v>0</v>
      </c>
      <c r="E11" s="45">
        <v>0</v>
      </c>
      <c r="F11" s="45">
        <v>0</v>
      </c>
      <c r="G11" s="45">
        <v>0</v>
      </c>
      <c r="H11" s="138" t="s">
        <v>22</v>
      </c>
      <c r="I11" s="72">
        <f t="shared" si="0"/>
        <v>0</v>
      </c>
      <c r="J11" s="79">
        <f t="shared" si="1"/>
        <v>0</v>
      </c>
      <c r="K11" s="129"/>
      <c r="L11" s="129" t="s">
        <v>342</v>
      </c>
      <c r="M11" s="129"/>
      <c r="N11" s="85"/>
      <c r="O11" s="46"/>
      <c r="P11" s="46"/>
    </row>
    <row r="12" spans="1:16" ht="40.049999999999997" customHeight="1" x14ac:dyDescent="0.45">
      <c r="A12" s="70" t="s">
        <v>157</v>
      </c>
      <c r="B12" s="71" t="s">
        <v>171</v>
      </c>
      <c r="C12" s="88"/>
      <c r="D12" s="45">
        <v>0</v>
      </c>
      <c r="E12" s="45">
        <v>0</v>
      </c>
      <c r="F12" s="45">
        <v>0</v>
      </c>
      <c r="G12" s="45">
        <v>0</v>
      </c>
      <c r="H12" s="138" t="s">
        <v>22</v>
      </c>
      <c r="I12" s="72">
        <f t="shared" si="0"/>
        <v>0</v>
      </c>
      <c r="J12" s="79">
        <f t="shared" si="1"/>
        <v>0</v>
      </c>
      <c r="K12" s="129"/>
      <c r="L12" s="129" t="s">
        <v>342</v>
      </c>
      <c r="M12" s="129"/>
      <c r="N12" s="85"/>
      <c r="O12" s="46"/>
      <c r="P12" s="46"/>
    </row>
    <row r="13" spans="1:16" s="43" customFormat="1" ht="27.75" customHeight="1" x14ac:dyDescent="0.45">
      <c r="A13" s="101" t="s">
        <v>128</v>
      </c>
      <c r="B13" s="102"/>
      <c r="C13" s="104"/>
      <c r="D13" s="115"/>
      <c r="E13" s="115"/>
      <c r="F13" s="115"/>
      <c r="G13" s="115"/>
      <c r="H13" s="115"/>
      <c r="I13" s="105"/>
      <c r="J13" s="106"/>
      <c r="K13" s="103"/>
      <c r="L13" s="103"/>
      <c r="M13" s="103"/>
      <c r="N13" s="107"/>
      <c r="O13" s="103"/>
      <c r="P13" s="103"/>
    </row>
    <row r="14" spans="1:16" ht="40.049999999999997" customHeight="1" x14ac:dyDescent="0.45">
      <c r="A14" s="70" t="s">
        <v>158</v>
      </c>
      <c r="B14" s="71" t="s">
        <v>91</v>
      </c>
      <c r="C14" s="88">
        <f>IF(Equator_Principles="yes",1,0)</f>
        <v>0</v>
      </c>
      <c r="D14" s="45">
        <v>1</v>
      </c>
      <c r="E14" s="45">
        <v>1</v>
      </c>
      <c r="F14" s="45">
        <v>1</v>
      </c>
      <c r="G14" s="45">
        <v>1</v>
      </c>
      <c r="H14" s="138" t="s">
        <v>22</v>
      </c>
      <c r="I14" s="72">
        <f>IF(AND(D14=0,SUM(E14:H14)&gt;0),"ERROR",IF(D14="n.a.","n.a.",IF(D14=0,0,IF(COUNTIF(E14:H14,"n.a.")=4,"n.a.",IF(COUNTIF(E14:H14,1)=4,1,0.5+(((COUNTIF(E14:H14,"1"))/(4-COUNTIF(E14:H14,"n.a.")))*0.5))))))</f>
        <v>1</v>
      </c>
      <c r="J14" s="79">
        <f>IF(I14="n.a.",D14,D14*I14)</f>
        <v>1</v>
      </c>
      <c r="K14" s="127" t="s">
        <v>310</v>
      </c>
      <c r="L14" s="129" t="s">
        <v>379</v>
      </c>
      <c r="M14" s="46"/>
      <c r="N14" s="85"/>
      <c r="O14" s="46"/>
      <c r="P14" s="46"/>
    </row>
    <row r="15" spans="1:16" ht="40.049999999999997" customHeight="1" x14ac:dyDescent="0.45">
      <c r="A15" s="70" t="s">
        <v>159</v>
      </c>
      <c r="B15" s="71" t="s">
        <v>92</v>
      </c>
      <c r="C15" s="88">
        <f>IF(IFC_PerformanceStandards="yes",1,0)</f>
        <v>0</v>
      </c>
      <c r="D15" s="45">
        <v>0</v>
      </c>
      <c r="E15" s="45">
        <v>0</v>
      </c>
      <c r="F15" s="45">
        <v>0</v>
      </c>
      <c r="G15" s="45">
        <v>0</v>
      </c>
      <c r="H15" s="138" t="s">
        <v>22</v>
      </c>
      <c r="I15" s="72">
        <f>IF(AND(D15=0,SUM(E15:H15)&gt;0),"ERROR",IF(D15="n.a.","n.a.",IF(D15=0,0,IF(COUNTIF(E15:H15,"n.a.")=4,"n.a.",IF(COUNTIF(E15:H15,1)=4,1,0.5+(((COUNTIF(E15:H15,"1"))/(4-COUNTIF(E15:H15,"n.a.")))*0.5))))))</f>
        <v>0</v>
      </c>
      <c r="J15" s="79">
        <f>IF(I15="n.a.",D15,D15*I15)</f>
        <v>0</v>
      </c>
      <c r="K15" s="127"/>
      <c r="L15" s="129" t="s">
        <v>342</v>
      </c>
      <c r="M15" s="46"/>
      <c r="N15" s="85"/>
      <c r="O15" s="46"/>
      <c r="P15" s="46"/>
    </row>
    <row r="16" spans="1:16" ht="40.049999999999997" customHeight="1" x14ac:dyDescent="0.45">
      <c r="A16" s="70" t="s">
        <v>160</v>
      </c>
      <c r="B16" s="71" t="s">
        <v>172</v>
      </c>
      <c r="C16" s="88"/>
      <c r="D16" s="45">
        <v>1</v>
      </c>
      <c r="E16" s="45">
        <v>0</v>
      </c>
      <c r="F16" s="45">
        <v>0</v>
      </c>
      <c r="G16" s="45">
        <v>0</v>
      </c>
      <c r="H16" s="138" t="s">
        <v>22</v>
      </c>
      <c r="I16" s="72">
        <f t="shared" ref="I16:I22" si="3">IF(AND(D16=0,SUM(E16:H16)&gt;0),"ERROR",IF(D16="n.a.","n.a.",IF(D16=0,0,IF(COUNTIF(E16:H16,"n.a.")=4,"n.a.",IF(COUNTIF(E16:H16,1)=4,1,0.5+(((COUNTIF(E16:H16,"1"))/(4-COUNTIF(E16:H16,"n.a.")))*0.5))))))</f>
        <v>0.5</v>
      </c>
      <c r="J16" s="79">
        <f>IF(I16="n.a.",D16,D16*I16)</f>
        <v>0.5</v>
      </c>
      <c r="K16" s="127" t="s">
        <v>431</v>
      </c>
      <c r="L16" s="129" t="s">
        <v>393</v>
      </c>
      <c r="M16" s="46"/>
      <c r="N16" s="85"/>
      <c r="O16" s="46"/>
      <c r="P16" s="46"/>
    </row>
    <row r="17" spans="1:16" ht="40.049999999999997" customHeight="1" x14ac:dyDescent="0.45">
      <c r="A17" s="70" t="s">
        <v>161</v>
      </c>
      <c r="B17" s="71" t="s">
        <v>124</v>
      </c>
      <c r="C17" s="88"/>
      <c r="D17" s="45">
        <f t="shared" ref="D17:D26" si="4">IF(C17="",0,C17)</f>
        <v>0</v>
      </c>
      <c r="E17" s="45">
        <v>0</v>
      </c>
      <c r="F17" s="45">
        <v>0</v>
      </c>
      <c r="G17" s="45">
        <v>0</v>
      </c>
      <c r="H17" s="138" t="s">
        <v>22</v>
      </c>
      <c r="I17" s="72">
        <f t="shared" si="3"/>
        <v>0</v>
      </c>
      <c r="J17" s="79">
        <f t="shared" ref="J17:J22" si="5">IF(I17="n.a.",D17,D17*I17)</f>
        <v>0</v>
      </c>
      <c r="K17" s="46"/>
      <c r="L17" s="129" t="s">
        <v>342</v>
      </c>
      <c r="M17" s="46"/>
      <c r="N17" s="85"/>
      <c r="O17" s="46"/>
      <c r="P17" s="46"/>
    </row>
    <row r="18" spans="1:16" ht="40.049999999999997" customHeight="1" x14ac:dyDescent="0.45">
      <c r="A18" s="70" t="s">
        <v>162</v>
      </c>
      <c r="B18" s="71" t="s">
        <v>125</v>
      </c>
      <c r="C18" s="89"/>
      <c r="D18" s="45">
        <f t="shared" si="4"/>
        <v>0</v>
      </c>
      <c r="E18" s="45">
        <v>0</v>
      </c>
      <c r="F18" s="45">
        <v>0</v>
      </c>
      <c r="G18" s="45">
        <v>0</v>
      </c>
      <c r="H18" s="138" t="s">
        <v>22</v>
      </c>
      <c r="I18" s="72">
        <f t="shared" si="3"/>
        <v>0</v>
      </c>
      <c r="J18" s="79">
        <f t="shared" si="5"/>
        <v>0</v>
      </c>
      <c r="K18" s="46"/>
      <c r="L18" s="129" t="s">
        <v>342</v>
      </c>
      <c r="M18" s="46"/>
      <c r="N18" s="85"/>
      <c r="O18" s="46"/>
      <c r="P18" s="46"/>
    </row>
    <row r="19" spans="1:16" ht="43.5" customHeight="1" x14ac:dyDescent="0.45">
      <c r="A19" s="70" t="s">
        <v>163</v>
      </c>
      <c r="B19" s="71" t="s">
        <v>126</v>
      </c>
      <c r="C19" s="90"/>
      <c r="D19" s="45">
        <v>0</v>
      </c>
      <c r="E19" s="45">
        <v>0</v>
      </c>
      <c r="F19" s="45">
        <v>0</v>
      </c>
      <c r="G19" s="45">
        <v>0</v>
      </c>
      <c r="H19" s="138" t="s">
        <v>22</v>
      </c>
      <c r="I19" s="72">
        <f t="shared" si="3"/>
        <v>0</v>
      </c>
      <c r="J19" s="79">
        <f t="shared" si="5"/>
        <v>0</v>
      </c>
      <c r="K19" s="127"/>
      <c r="L19" s="129" t="s">
        <v>342</v>
      </c>
      <c r="M19" s="46"/>
      <c r="N19" s="85"/>
      <c r="O19" s="46"/>
      <c r="P19" s="46"/>
    </row>
    <row r="20" spans="1:16" ht="43.5" customHeight="1" x14ac:dyDescent="0.45">
      <c r="A20" s="70" t="s">
        <v>173</v>
      </c>
      <c r="B20" s="71" t="s">
        <v>59</v>
      </c>
      <c r="C20" s="90"/>
      <c r="D20" s="45">
        <f t="shared" si="4"/>
        <v>0</v>
      </c>
      <c r="E20" s="45">
        <v>0</v>
      </c>
      <c r="F20" s="45">
        <v>0</v>
      </c>
      <c r="G20" s="45">
        <v>0</v>
      </c>
      <c r="H20" s="138" t="s">
        <v>22</v>
      </c>
      <c r="I20" s="72">
        <f t="shared" si="3"/>
        <v>0</v>
      </c>
      <c r="J20" s="79">
        <f t="shared" si="5"/>
        <v>0</v>
      </c>
      <c r="K20" s="46"/>
      <c r="L20" s="129" t="s">
        <v>342</v>
      </c>
      <c r="M20" s="46"/>
      <c r="N20" s="85"/>
      <c r="O20" s="46"/>
      <c r="P20" s="46"/>
    </row>
    <row r="21" spans="1:16" ht="43.5" customHeight="1" x14ac:dyDescent="0.45">
      <c r="A21" s="70" t="s">
        <v>174</v>
      </c>
      <c r="B21" s="71" t="s">
        <v>69</v>
      </c>
      <c r="C21" s="90"/>
      <c r="D21" s="45">
        <f t="shared" si="4"/>
        <v>0</v>
      </c>
      <c r="E21" s="45">
        <v>0</v>
      </c>
      <c r="F21" s="45">
        <v>0</v>
      </c>
      <c r="G21" s="45">
        <v>0</v>
      </c>
      <c r="H21" s="138" t="s">
        <v>22</v>
      </c>
      <c r="I21" s="72">
        <f t="shared" si="3"/>
        <v>0</v>
      </c>
      <c r="J21" s="79">
        <f t="shared" si="5"/>
        <v>0</v>
      </c>
      <c r="K21" s="46"/>
      <c r="L21" s="129" t="s">
        <v>342</v>
      </c>
      <c r="M21" s="46"/>
      <c r="N21" s="85"/>
      <c r="O21" s="46"/>
      <c r="P21" s="46"/>
    </row>
    <row r="22" spans="1:16" ht="43.5" customHeight="1" x14ac:dyDescent="0.45">
      <c r="A22" s="70" t="s">
        <v>175</v>
      </c>
      <c r="B22" s="71" t="s">
        <v>70</v>
      </c>
      <c r="C22" s="90"/>
      <c r="D22" s="45">
        <f t="shared" si="4"/>
        <v>0</v>
      </c>
      <c r="E22" s="45">
        <v>0</v>
      </c>
      <c r="F22" s="45">
        <v>0</v>
      </c>
      <c r="G22" s="45">
        <v>0</v>
      </c>
      <c r="H22" s="138" t="s">
        <v>22</v>
      </c>
      <c r="I22" s="72">
        <f t="shared" si="3"/>
        <v>0</v>
      </c>
      <c r="J22" s="79">
        <f t="shared" si="5"/>
        <v>0</v>
      </c>
      <c r="K22" s="46"/>
      <c r="L22" s="129" t="s">
        <v>342</v>
      </c>
      <c r="M22" s="46"/>
      <c r="N22" s="85"/>
      <c r="O22" s="46"/>
      <c r="P22" s="46"/>
    </row>
    <row r="23" spans="1:16" ht="43.5" customHeight="1" x14ac:dyDescent="0.45">
      <c r="A23" s="70" t="s">
        <v>176</v>
      </c>
      <c r="B23" s="71" t="s">
        <v>93</v>
      </c>
      <c r="C23" s="90"/>
      <c r="D23" s="45">
        <f t="shared" si="4"/>
        <v>0</v>
      </c>
      <c r="E23" s="45">
        <v>0</v>
      </c>
      <c r="F23" s="45">
        <v>0</v>
      </c>
      <c r="G23" s="45">
        <v>0</v>
      </c>
      <c r="H23" s="138" t="s">
        <v>22</v>
      </c>
      <c r="I23" s="72">
        <f t="shared" ref="I23:I28" si="6">IF(AND(D23=0,SUM(E23:H23)&gt;0),"ERROR",IF(D23="n.a.","n.a.",IF(D23=0,0,IF(COUNTIF(E23:H23,"n.a.")=4,"n.a.",IF(COUNTIF(E23:H23,1)=4,1,0.5+(((COUNTIF(E23:H23,"1"))/(4-COUNTIF(E23:H23,"n.a.")))*0.5))))))</f>
        <v>0</v>
      </c>
      <c r="J23" s="79">
        <f t="shared" ref="J23:J28" si="7">IF(I23="n.a.",D23,D23*I23)</f>
        <v>0</v>
      </c>
      <c r="K23" s="46"/>
      <c r="L23" s="129" t="s">
        <v>342</v>
      </c>
      <c r="M23" s="46"/>
      <c r="N23" s="85"/>
      <c r="O23" s="46"/>
      <c r="P23" s="46"/>
    </row>
    <row r="24" spans="1:16" ht="43.5" customHeight="1" x14ac:dyDescent="0.45">
      <c r="A24" s="70" t="s">
        <v>177</v>
      </c>
      <c r="B24" s="71" t="s">
        <v>34</v>
      </c>
      <c r="C24" s="90"/>
      <c r="D24" s="45">
        <f t="shared" si="4"/>
        <v>0</v>
      </c>
      <c r="E24" s="45">
        <v>0</v>
      </c>
      <c r="F24" s="45">
        <v>0</v>
      </c>
      <c r="G24" s="45">
        <v>0</v>
      </c>
      <c r="H24" s="138" t="s">
        <v>22</v>
      </c>
      <c r="I24" s="72">
        <f t="shared" si="6"/>
        <v>0</v>
      </c>
      <c r="J24" s="79">
        <f t="shared" si="7"/>
        <v>0</v>
      </c>
      <c r="K24" s="46"/>
      <c r="L24" s="129" t="s">
        <v>342</v>
      </c>
      <c r="M24" s="46"/>
      <c r="N24" s="85"/>
      <c r="O24" s="46"/>
      <c r="P24" s="46"/>
    </row>
    <row r="25" spans="1:16" ht="43.5" customHeight="1" x14ac:dyDescent="0.45">
      <c r="A25" s="70" t="s">
        <v>178</v>
      </c>
      <c r="B25" s="71" t="s">
        <v>179</v>
      </c>
      <c r="C25" s="90"/>
      <c r="D25" s="45">
        <f t="shared" si="4"/>
        <v>0</v>
      </c>
      <c r="E25" s="45">
        <v>0</v>
      </c>
      <c r="F25" s="45">
        <v>0</v>
      </c>
      <c r="G25" s="45">
        <v>0</v>
      </c>
      <c r="H25" s="138" t="s">
        <v>22</v>
      </c>
      <c r="I25" s="72">
        <f t="shared" si="6"/>
        <v>0</v>
      </c>
      <c r="J25" s="79">
        <f t="shared" si="7"/>
        <v>0</v>
      </c>
      <c r="K25" s="46"/>
      <c r="L25" s="129" t="s">
        <v>342</v>
      </c>
      <c r="M25" s="46"/>
      <c r="N25" s="85"/>
      <c r="O25" s="46"/>
      <c r="P25" s="46"/>
    </row>
    <row r="26" spans="1:16" ht="43.5" customHeight="1" x14ac:dyDescent="0.45">
      <c r="A26" s="70" t="s">
        <v>180</v>
      </c>
      <c r="B26" s="71" t="s">
        <v>181</v>
      </c>
      <c r="C26" s="90"/>
      <c r="D26" s="45">
        <f t="shared" si="4"/>
        <v>0</v>
      </c>
      <c r="E26" s="45">
        <v>0</v>
      </c>
      <c r="F26" s="45">
        <v>0</v>
      </c>
      <c r="G26" s="45">
        <v>0</v>
      </c>
      <c r="H26" s="138" t="s">
        <v>22</v>
      </c>
      <c r="I26" s="72">
        <f t="shared" si="6"/>
        <v>0</v>
      </c>
      <c r="J26" s="79">
        <f t="shared" si="7"/>
        <v>0</v>
      </c>
      <c r="K26" s="46"/>
      <c r="L26" s="129" t="s">
        <v>342</v>
      </c>
      <c r="M26" s="46"/>
      <c r="N26" s="85"/>
      <c r="O26" s="46"/>
      <c r="P26" s="46"/>
    </row>
    <row r="27" spans="1:16" ht="43.5" customHeight="1" x14ac:dyDescent="0.45">
      <c r="A27" s="70" t="s">
        <v>182</v>
      </c>
      <c r="B27" s="71" t="s">
        <v>183</v>
      </c>
      <c r="C27" s="90"/>
      <c r="D27" s="45">
        <v>1</v>
      </c>
      <c r="E27" s="45">
        <v>1</v>
      </c>
      <c r="F27" s="45">
        <v>1</v>
      </c>
      <c r="G27" s="138">
        <v>0</v>
      </c>
      <c r="H27" s="138" t="s">
        <v>22</v>
      </c>
      <c r="I27" s="72">
        <f t="shared" si="6"/>
        <v>0.83333333333333326</v>
      </c>
      <c r="J27" s="79">
        <f t="shared" si="7"/>
        <v>0.83333333333333326</v>
      </c>
      <c r="K27" s="127" t="s">
        <v>310</v>
      </c>
      <c r="L27" s="129" t="s">
        <v>321</v>
      </c>
      <c r="M27" s="46"/>
      <c r="N27" s="85"/>
      <c r="O27" s="46"/>
      <c r="P27" s="46"/>
    </row>
    <row r="28" spans="1:16" ht="43.5" customHeight="1" x14ac:dyDescent="0.45">
      <c r="A28" s="70" t="s">
        <v>184</v>
      </c>
      <c r="B28" s="71" t="s">
        <v>0</v>
      </c>
      <c r="C28" s="90"/>
      <c r="D28" s="45">
        <v>1</v>
      </c>
      <c r="E28" s="45">
        <v>1</v>
      </c>
      <c r="F28" s="45">
        <v>1</v>
      </c>
      <c r="G28" s="138">
        <v>0</v>
      </c>
      <c r="H28" s="138" t="s">
        <v>22</v>
      </c>
      <c r="I28" s="72">
        <f t="shared" si="6"/>
        <v>0.83333333333333326</v>
      </c>
      <c r="J28" s="79">
        <f t="shared" si="7"/>
        <v>0.83333333333333326</v>
      </c>
      <c r="K28" s="127" t="s">
        <v>310</v>
      </c>
      <c r="L28" s="129" t="s">
        <v>367</v>
      </c>
      <c r="M28" s="46"/>
      <c r="N28" s="85"/>
      <c r="O28" s="46"/>
      <c r="P28" s="46"/>
    </row>
    <row r="29" spans="1:16" s="50" customFormat="1" ht="40.049999999999997" customHeight="1" x14ac:dyDescent="0.45">
      <c r="A29" s="74" t="s">
        <v>85</v>
      </c>
      <c r="B29" s="75"/>
      <c r="C29" s="91"/>
      <c r="D29" s="48">
        <f>AVERAGE(D4:D28)*10</f>
        <v>1.6666666666666665</v>
      </c>
      <c r="E29" s="47"/>
      <c r="F29" s="47"/>
      <c r="G29" s="47"/>
      <c r="H29" s="47"/>
      <c r="I29" s="76">
        <f>IFERROR(J29/D29,"")</f>
        <v>0.79166666666666663</v>
      </c>
      <c r="J29" s="80">
        <f>AVERAGE(J4:J28)*10</f>
        <v>1.3194444444444442</v>
      </c>
      <c r="K29" s="49"/>
      <c r="L29" s="49"/>
      <c r="M29" s="49"/>
      <c r="N29" s="86"/>
      <c r="O29" s="49"/>
      <c r="P29" s="49"/>
    </row>
    <row r="30" spans="1:16" ht="13.15" x14ac:dyDescent="0.45">
      <c r="A30" s="77" t="s">
        <v>131</v>
      </c>
      <c r="B30" s="78"/>
      <c r="C30" s="92"/>
      <c r="D30" s="52">
        <f>D29/10</f>
        <v>0.16666666666666666</v>
      </c>
      <c r="E30" s="51"/>
      <c r="F30" s="51"/>
      <c r="G30" s="51"/>
      <c r="H30" s="51"/>
      <c r="I30" s="81"/>
      <c r="J30" s="82">
        <f>J29/10</f>
        <v>0.13194444444444442</v>
      </c>
      <c r="K30" s="53"/>
      <c r="L30" s="53"/>
      <c r="M30" s="53"/>
      <c r="N30" s="87"/>
      <c r="O30" s="53"/>
      <c r="P30" s="53"/>
    </row>
    <row r="31" spans="1:16" x14ac:dyDescent="0.45">
      <c r="A31" s="93"/>
    </row>
    <row r="32" spans="1:16" x14ac:dyDescent="0.45">
      <c r="A32" s="93" t="s">
        <v>89</v>
      </c>
    </row>
    <row r="33" spans="1:1" x14ac:dyDescent="0.45">
      <c r="A33" s="93" t="s">
        <v>90</v>
      </c>
    </row>
  </sheetData>
  <sheetProtection algorithmName="SHA-512" hashValue="lxk+BRhISUeYJA8n/RtuQDguK9xey9W5fnXp0UH8OvU5QGtMBWvYlxnnV4S5IhxfKCT8YfNS4bUArmfW4iHT0A==" saltValue="gXZmudKaSNOLOjZziEddPg==" spinCount="100000" sheet="1" objects="1" scenarios="1" formatColumns="0" formatRows="0"/>
  <customSheetViews>
    <customSheetView guid="{4F865F69-4110-4E3D-BDF1-E656C591F0E8}" scale="80">
      <pane xSplit="2" ySplit="1" topLeftCell="C2" activePane="bottomRight" state="frozen"/>
      <selection pane="bottomRight" activeCell="B20" sqref="B20"/>
      <pageMargins left="0.7" right="0.7" top="0.75" bottom="0.75" header="0.3" footer="0.3"/>
      <pageSetup paperSize="9" orientation="portrait" r:id="rId1"/>
    </customSheetView>
  </customSheetViews>
  <hyperlinks>
    <hyperlink ref="K14" r:id="rId2" xr:uid="{00000000-0004-0000-0400-000000000000}"/>
    <hyperlink ref="K27" r:id="rId3" xr:uid="{00000000-0004-0000-0400-000001000000}"/>
    <hyperlink ref="K28" r:id="rId4" xr:uid="{00000000-0004-0000-0400-000002000000}"/>
    <hyperlink ref="K5" r:id="rId5" xr:uid="{00000000-0004-0000-0400-000003000000}"/>
    <hyperlink ref="K6" r:id="rId6" xr:uid="{00000000-0004-0000-0400-000004000000}"/>
    <hyperlink ref="K7" r:id="rId7" xr:uid="{00000000-0004-0000-0400-000005000000}"/>
    <hyperlink ref="K8" r:id="rId8" xr:uid="{00000000-0004-0000-0400-000006000000}"/>
    <hyperlink ref="K9" r:id="rId9" xr:uid="{00000000-0004-0000-0400-000007000000}"/>
    <hyperlink ref="K16" r:id="rId10" xr:uid="{00000000-0004-0000-0400-000008000000}"/>
  </hyperlinks>
  <pageMargins left="0.7" right="0.7" top="0.75" bottom="0.75" header="0.3" footer="0.3"/>
  <pageSetup paperSize="9" orientation="portrait" r:id="rId11"/>
  <extLst>
    <ext xmlns:x14="http://schemas.microsoft.com/office/spreadsheetml/2009/9/main" uri="{CCE6A557-97BC-4b89-ADB6-D9C93CAAB3DF}">
      <x14:dataValidations xmlns:xm="http://schemas.microsoft.com/office/excel/2006/main" count="1">
        <x14:dataValidation type="list" allowBlank="1" showDropDown="1" showErrorMessage="1" error="Please insert 0, 1 or n.a.!" xr:uid="{00000000-0002-0000-0400-000000000000}">
          <x14:formula1>
            <xm:f>'Data vals &amp; cals'!$A$2:$A$4</xm:f>
          </x14:formula1>
          <xm:sqref>E4:H12 E14:H28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FCB3B"/>
  </sheetPr>
  <dimension ref="A1:P21"/>
  <sheetViews>
    <sheetView topLeftCell="B11" zoomScale="80" zoomScaleNormal="80" workbookViewId="0">
      <selection activeCell="K7" sqref="K7"/>
    </sheetView>
  </sheetViews>
  <sheetFormatPr defaultColWidth="9.19921875" defaultRowHeight="12.75" x14ac:dyDescent="0.45"/>
  <cols>
    <col min="1" max="1" width="4.73046875" style="54" customWidth="1"/>
    <col min="2" max="2" width="62.19921875" style="44" customWidth="1"/>
    <col min="3" max="8" width="5.73046875" style="38" customWidth="1"/>
    <col min="9" max="10" width="6.19921875" style="38" customWidth="1"/>
    <col min="11" max="16" width="20.73046875" style="38" customWidth="1"/>
    <col min="17" max="16384" width="9.19921875" style="38"/>
  </cols>
  <sheetData>
    <row r="1" spans="1:16" ht="20.2" customHeight="1" x14ac:dyDescent="0.45">
      <c r="A1" s="33" t="s">
        <v>86</v>
      </c>
      <c r="B1" s="34"/>
      <c r="C1" s="33" t="s">
        <v>279</v>
      </c>
      <c r="D1" s="33"/>
      <c r="E1" s="33"/>
      <c r="F1" s="33"/>
      <c r="G1" s="33"/>
      <c r="H1" s="33"/>
      <c r="I1" s="33"/>
      <c r="J1" s="33"/>
      <c r="K1" s="33"/>
      <c r="L1" s="33"/>
      <c r="M1" s="33"/>
      <c r="N1" s="33"/>
      <c r="O1" s="33"/>
      <c r="P1" s="33"/>
    </row>
    <row r="2" spans="1:16" s="40" customFormat="1" ht="146.19999999999999" customHeight="1" x14ac:dyDescent="0.4">
      <c r="A2" s="63" t="s">
        <v>114</v>
      </c>
      <c r="B2" s="64"/>
      <c r="C2" s="65" t="s">
        <v>83</v>
      </c>
      <c r="D2" s="39" t="s">
        <v>81</v>
      </c>
      <c r="E2" s="110" t="s">
        <v>19</v>
      </c>
      <c r="F2" s="110" t="s">
        <v>20</v>
      </c>
      <c r="G2" s="111" t="s">
        <v>133</v>
      </c>
      <c r="H2" s="111" t="s">
        <v>134</v>
      </c>
      <c r="I2" s="66" t="s">
        <v>84</v>
      </c>
      <c r="J2" s="66" t="s">
        <v>130</v>
      </c>
      <c r="K2" s="56" t="s">
        <v>21</v>
      </c>
      <c r="L2" s="56" t="s">
        <v>143</v>
      </c>
      <c r="M2" s="57" t="s">
        <v>144</v>
      </c>
      <c r="N2" s="83" t="s">
        <v>145</v>
      </c>
      <c r="O2" s="57" t="s">
        <v>146</v>
      </c>
      <c r="P2" s="56" t="s">
        <v>147</v>
      </c>
    </row>
    <row r="3" spans="1:16" s="43" customFormat="1" ht="30" customHeight="1" x14ac:dyDescent="0.45">
      <c r="A3" s="67" t="s">
        <v>30</v>
      </c>
      <c r="B3" s="68"/>
      <c r="C3" s="69"/>
      <c r="D3" s="41"/>
      <c r="E3" s="41"/>
      <c r="F3" s="41"/>
      <c r="G3" s="41"/>
      <c r="H3" s="41"/>
      <c r="I3" s="69"/>
      <c r="J3" s="69"/>
      <c r="K3" s="42"/>
      <c r="L3" s="42"/>
      <c r="M3" s="42"/>
      <c r="N3" s="84"/>
      <c r="O3" s="42"/>
      <c r="P3" s="42"/>
    </row>
    <row r="4" spans="1:16" ht="40.049999999999997" customHeight="1" x14ac:dyDescent="0.45">
      <c r="A4" s="70" t="s">
        <v>149</v>
      </c>
      <c r="B4" s="71" t="s">
        <v>111</v>
      </c>
      <c r="C4" s="88"/>
      <c r="D4" s="45">
        <v>1</v>
      </c>
      <c r="E4" s="45" t="s">
        <v>22</v>
      </c>
      <c r="F4" s="45" t="s">
        <v>22</v>
      </c>
      <c r="G4" s="45" t="s">
        <v>22</v>
      </c>
      <c r="H4" s="45" t="s">
        <v>22</v>
      </c>
      <c r="I4" s="72" t="str">
        <f t="shared" ref="I4:I9" si="0">IF(AND(D4=0,SUM(E4:H4)&gt;0),"ERROR",IF(D4="n.a.","n.a.",IF(D4=0,0,IF(COUNTIF(E4:H4,"n.a.")=4,"n.a.",IF(COUNTIF(E4:H4,1)=4,1,0.5+(((COUNTIF(E4:H4,"1"))/(4-COUNTIF(E4:H4,"n.a.")))*0.5))))))</f>
        <v>n.a.</v>
      </c>
      <c r="J4" s="79">
        <f t="shared" ref="J4:J9" si="1">IF(I4="n.a.",D4,D4*I4)</f>
        <v>1</v>
      </c>
      <c r="K4" s="125" t="s">
        <v>323</v>
      </c>
      <c r="L4" s="129" t="s">
        <v>382</v>
      </c>
      <c r="M4" s="129" t="s">
        <v>383</v>
      </c>
      <c r="N4" s="85"/>
      <c r="O4" s="46"/>
      <c r="P4" s="46"/>
    </row>
    <row r="5" spans="1:16" ht="40.049999999999997" customHeight="1" x14ac:dyDescent="0.45">
      <c r="A5" s="70" t="s">
        <v>150</v>
      </c>
      <c r="B5" s="71" t="s">
        <v>185</v>
      </c>
      <c r="C5" s="88"/>
      <c r="D5" s="45">
        <v>0</v>
      </c>
      <c r="E5" s="45" t="s">
        <v>22</v>
      </c>
      <c r="F5" s="45" t="s">
        <v>22</v>
      </c>
      <c r="G5" s="45" t="s">
        <v>22</v>
      </c>
      <c r="H5" s="45" t="s">
        <v>22</v>
      </c>
      <c r="I5" s="72">
        <f t="shared" si="0"/>
        <v>0</v>
      </c>
      <c r="J5" s="79">
        <f t="shared" si="1"/>
        <v>0</v>
      </c>
      <c r="K5" s="126" t="s">
        <v>294</v>
      </c>
      <c r="L5" s="129" t="s">
        <v>366</v>
      </c>
      <c r="M5" s="129" t="s">
        <v>396</v>
      </c>
      <c r="N5" s="85"/>
      <c r="O5" s="46"/>
      <c r="P5" s="46"/>
    </row>
    <row r="6" spans="1:16" ht="40.049999999999997" customHeight="1" x14ac:dyDescent="0.45">
      <c r="A6" s="70" t="s">
        <v>151</v>
      </c>
      <c r="B6" s="71" t="s">
        <v>186</v>
      </c>
      <c r="C6" s="88"/>
      <c r="D6" s="45">
        <f>IF(C6="",0,C6)</f>
        <v>0</v>
      </c>
      <c r="E6" s="45" t="s">
        <v>22</v>
      </c>
      <c r="F6" s="45" t="s">
        <v>22</v>
      </c>
      <c r="G6" s="45" t="s">
        <v>22</v>
      </c>
      <c r="H6" s="45" t="s">
        <v>22</v>
      </c>
      <c r="I6" s="72">
        <f t="shared" si="0"/>
        <v>0</v>
      </c>
      <c r="J6" s="79">
        <f t="shared" si="1"/>
        <v>0</v>
      </c>
      <c r="K6" s="129" t="s">
        <v>427</v>
      </c>
      <c r="L6" s="129" t="s">
        <v>428</v>
      </c>
      <c r="M6" s="129"/>
      <c r="N6" s="85"/>
      <c r="O6" s="46"/>
      <c r="P6" s="46"/>
    </row>
    <row r="7" spans="1:16" ht="40.049999999999997" customHeight="1" x14ac:dyDescent="0.45">
      <c r="A7" s="70" t="s">
        <v>152</v>
      </c>
      <c r="B7" s="71" t="s">
        <v>187</v>
      </c>
      <c r="C7" s="88"/>
      <c r="D7" s="45">
        <v>0</v>
      </c>
      <c r="E7" s="45" t="s">
        <v>22</v>
      </c>
      <c r="F7" s="45" t="s">
        <v>22</v>
      </c>
      <c r="G7" s="45" t="s">
        <v>22</v>
      </c>
      <c r="H7" s="45" t="s">
        <v>22</v>
      </c>
      <c r="I7" s="72">
        <f t="shared" si="0"/>
        <v>0</v>
      </c>
      <c r="J7" s="79">
        <f t="shared" si="1"/>
        <v>0</v>
      </c>
      <c r="K7" s="126"/>
      <c r="L7" s="129" t="s">
        <v>343</v>
      </c>
      <c r="M7" s="129"/>
      <c r="N7" s="85"/>
      <c r="O7" s="46"/>
      <c r="P7" s="46"/>
    </row>
    <row r="8" spans="1:16" ht="40.049999999999997" customHeight="1" x14ac:dyDescent="0.45">
      <c r="A8" s="70" t="s">
        <v>153</v>
      </c>
      <c r="B8" s="71" t="s">
        <v>188</v>
      </c>
      <c r="C8" s="88"/>
      <c r="D8" s="45">
        <v>0</v>
      </c>
      <c r="E8" s="45" t="s">
        <v>22</v>
      </c>
      <c r="F8" s="45" t="s">
        <v>22</v>
      </c>
      <c r="G8" s="45" t="s">
        <v>22</v>
      </c>
      <c r="H8" s="45" t="s">
        <v>22</v>
      </c>
      <c r="I8" s="72">
        <f t="shared" si="0"/>
        <v>0</v>
      </c>
      <c r="J8" s="79">
        <f t="shared" si="1"/>
        <v>0</v>
      </c>
      <c r="K8" s="126"/>
      <c r="L8" s="129" t="s">
        <v>343</v>
      </c>
      <c r="M8" s="129"/>
      <c r="N8" s="85"/>
      <c r="O8" s="46"/>
      <c r="P8" s="46"/>
    </row>
    <row r="9" spans="1:16" ht="40.049999999999997" customHeight="1" x14ac:dyDescent="0.45">
      <c r="A9" s="70" t="s">
        <v>154</v>
      </c>
      <c r="B9" s="71" t="s">
        <v>189</v>
      </c>
      <c r="C9" s="88"/>
      <c r="D9" s="45">
        <v>1</v>
      </c>
      <c r="E9" s="45" t="s">
        <v>22</v>
      </c>
      <c r="F9" s="45" t="s">
        <v>22</v>
      </c>
      <c r="G9" s="45" t="s">
        <v>22</v>
      </c>
      <c r="H9" s="45" t="s">
        <v>22</v>
      </c>
      <c r="I9" s="72" t="str">
        <f t="shared" si="0"/>
        <v>n.a.</v>
      </c>
      <c r="J9" s="79">
        <f t="shared" si="1"/>
        <v>1</v>
      </c>
      <c r="K9" s="126" t="s">
        <v>397</v>
      </c>
      <c r="L9" s="129" t="s">
        <v>398</v>
      </c>
      <c r="M9" s="46"/>
      <c r="N9" s="85"/>
      <c r="O9" s="46"/>
      <c r="P9" s="46"/>
    </row>
    <row r="10" spans="1:16" ht="30" customHeight="1" x14ac:dyDescent="0.45">
      <c r="A10" s="101" t="s">
        <v>128</v>
      </c>
      <c r="B10" s="94"/>
      <c r="C10" s="97"/>
      <c r="D10" s="95"/>
      <c r="E10" s="95"/>
      <c r="F10" s="95"/>
      <c r="G10" s="95"/>
      <c r="H10" s="95"/>
      <c r="I10" s="98"/>
      <c r="J10" s="99"/>
      <c r="K10" s="96"/>
      <c r="L10" s="96"/>
      <c r="M10" s="96"/>
      <c r="N10" s="100"/>
      <c r="O10" s="96"/>
      <c r="P10" s="96"/>
    </row>
    <row r="11" spans="1:16" ht="40.049999999999997" customHeight="1" x14ac:dyDescent="0.45">
      <c r="A11" s="70" t="s">
        <v>155</v>
      </c>
      <c r="B11" s="71" t="s">
        <v>112</v>
      </c>
      <c r="C11" s="88"/>
      <c r="D11" s="45">
        <v>1</v>
      </c>
      <c r="E11" s="45">
        <v>1</v>
      </c>
      <c r="F11" s="45">
        <v>1</v>
      </c>
      <c r="G11" s="138">
        <v>0</v>
      </c>
      <c r="H11" s="138" t="s">
        <v>22</v>
      </c>
      <c r="I11" s="72">
        <f t="shared" ref="I11:I19" si="2">IF(AND(D11=0,SUM(E11:H11)&gt;0),"ERROR",IF(D11="n.a.","n.a.",IF(D11=0,0,IF(COUNTIF(E11:H11,"n.a.")=4,"n.a.",IF(COUNTIF(E11:H11,1)=4,1,0.5+(((COUNTIF(E11:H11,"1"))/(4-COUNTIF(E11:H11,"n.a.")))*0.5))))))</f>
        <v>0.83333333333333326</v>
      </c>
      <c r="J11" s="79">
        <f t="shared" ref="J11:J19" si="3">IF(I11="n.a.",D11,D11*I11)</f>
        <v>0.83333333333333326</v>
      </c>
      <c r="K11" s="127" t="s">
        <v>310</v>
      </c>
      <c r="L11" s="129" t="s">
        <v>381</v>
      </c>
      <c r="M11" s="46"/>
      <c r="N11" s="85"/>
      <c r="O11" s="46"/>
      <c r="P11" s="46"/>
    </row>
    <row r="12" spans="1:16" ht="40.049999999999997" customHeight="1" x14ac:dyDescent="0.45">
      <c r="A12" s="70" t="s">
        <v>156</v>
      </c>
      <c r="B12" s="71" t="s">
        <v>113</v>
      </c>
      <c r="C12" s="88"/>
      <c r="D12" s="45">
        <v>1</v>
      </c>
      <c r="E12" s="45">
        <v>1</v>
      </c>
      <c r="F12" s="45">
        <v>1</v>
      </c>
      <c r="G12" s="138">
        <v>0</v>
      </c>
      <c r="H12" s="138" t="s">
        <v>22</v>
      </c>
      <c r="I12" s="72">
        <f t="shared" si="2"/>
        <v>0.83333333333333326</v>
      </c>
      <c r="J12" s="79">
        <f t="shared" si="3"/>
        <v>0.83333333333333326</v>
      </c>
      <c r="K12" s="127" t="s">
        <v>310</v>
      </c>
      <c r="L12" s="129" t="s">
        <v>373</v>
      </c>
      <c r="M12" s="46"/>
      <c r="N12" s="85"/>
      <c r="O12" s="46"/>
      <c r="P12" s="46"/>
    </row>
    <row r="13" spans="1:16" ht="40.049999999999997" customHeight="1" x14ac:dyDescent="0.45">
      <c r="A13" s="70" t="s">
        <v>157</v>
      </c>
      <c r="B13" s="71" t="s">
        <v>190</v>
      </c>
      <c r="C13" s="88">
        <f>IF(IFC_PerformanceStandards="yes",1,0)</f>
        <v>0</v>
      </c>
      <c r="D13" s="45">
        <v>0</v>
      </c>
      <c r="E13" s="45">
        <v>0</v>
      </c>
      <c r="F13" s="45">
        <v>0</v>
      </c>
      <c r="G13" s="45">
        <v>0</v>
      </c>
      <c r="H13" s="138" t="s">
        <v>22</v>
      </c>
      <c r="I13" s="72">
        <f t="shared" si="2"/>
        <v>0</v>
      </c>
      <c r="J13" s="79">
        <f t="shared" si="3"/>
        <v>0</v>
      </c>
      <c r="K13" s="46"/>
      <c r="L13" s="129" t="s">
        <v>343</v>
      </c>
      <c r="M13" s="46"/>
      <c r="N13" s="85"/>
      <c r="O13" s="46"/>
      <c r="P13" s="46"/>
    </row>
    <row r="14" spans="1:16" ht="40.049999999999997" customHeight="1" x14ac:dyDescent="0.45">
      <c r="A14" s="70" t="s">
        <v>158</v>
      </c>
      <c r="B14" s="71" t="s">
        <v>191</v>
      </c>
      <c r="C14" s="88"/>
      <c r="D14" s="45">
        <v>1</v>
      </c>
      <c r="E14" s="45">
        <v>1</v>
      </c>
      <c r="F14" s="45">
        <v>1</v>
      </c>
      <c r="G14" s="138">
        <v>0</v>
      </c>
      <c r="H14" s="138" t="s">
        <v>22</v>
      </c>
      <c r="I14" s="72">
        <f t="shared" si="2"/>
        <v>0.83333333333333326</v>
      </c>
      <c r="J14" s="79">
        <f t="shared" si="3"/>
        <v>0.83333333333333326</v>
      </c>
      <c r="K14" s="127" t="s">
        <v>310</v>
      </c>
      <c r="L14" s="129" t="s">
        <v>322</v>
      </c>
      <c r="M14" s="46"/>
      <c r="N14" s="85"/>
      <c r="O14" s="46"/>
      <c r="P14" s="46"/>
    </row>
    <row r="15" spans="1:16" ht="40.049999999999997" customHeight="1" x14ac:dyDescent="0.45">
      <c r="A15" s="70" t="s">
        <v>159</v>
      </c>
      <c r="B15" s="71" t="s">
        <v>192</v>
      </c>
      <c r="C15" s="88"/>
      <c r="D15" s="45">
        <f>IF(C15="",0,C15)</f>
        <v>0</v>
      </c>
      <c r="E15" s="45">
        <v>0</v>
      </c>
      <c r="F15" s="45">
        <v>0</v>
      </c>
      <c r="G15" s="45">
        <v>0</v>
      </c>
      <c r="H15" s="138" t="s">
        <v>22</v>
      </c>
      <c r="I15" s="72">
        <f t="shared" si="2"/>
        <v>0</v>
      </c>
      <c r="J15" s="79">
        <f t="shared" si="3"/>
        <v>0</v>
      </c>
      <c r="K15" s="46"/>
      <c r="L15" s="129" t="s">
        <v>342</v>
      </c>
      <c r="M15" s="46"/>
      <c r="N15" s="85"/>
      <c r="O15" s="46"/>
      <c r="P15" s="46"/>
    </row>
    <row r="16" spans="1:16" ht="40.049999999999997" customHeight="1" x14ac:dyDescent="0.45">
      <c r="A16" s="70" t="s">
        <v>160</v>
      </c>
      <c r="B16" s="71" t="s">
        <v>193</v>
      </c>
      <c r="C16" s="88"/>
      <c r="D16" s="45">
        <f>IF(C16="",0,C16)</f>
        <v>0</v>
      </c>
      <c r="E16" s="45">
        <v>0</v>
      </c>
      <c r="F16" s="45">
        <v>0</v>
      </c>
      <c r="G16" s="45">
        <v>0</v>
      </c>
      <c r="H16" s="138" t="s">
        <v>22</v>
      </c>
      <c r="I16" s="72">
        <f t="shared" si="2"/>
        <v>0</v>
      </c>
      <c r="J16" s="79">
        <f t="shared" si="3"/>
        <v>0</v>
      </c>
      <c r="K16" s="46"/>
      <c r="L16" s="129" t="s">
        <v>342</v>
      </c>
      <c r="M16" s="46"/>
      <c r="N16" s="85"/>
      <c r="O16" s="46"/>
      <c r="P16" s="46"/>
    </row>
    <row r="17" spans="1:16" ht="40.049999999999997" customHeight="1" x14ac:dyDescent="0.45">
      <c r="A17" s="70" t="s">
        <v>161</v>
      </c>
      <c r="B17" s="71" t="s">
        <v>194</v>
      </c>
      <c r="C17" s="88"/>
      <c r="D17" s="45">
        <f>IF(C17="",0,C17)</f>
        <v>0</v>
      </c>
      <c r="E17" s="45">
        <v>0</v>
      </c>
      <c r="F17" s="45">
        <v>0</v>
      </c>
      <c r="G17" s="45">
        <v>0</v>
      </c>
      <c r="H17" s="138" t="s">
        <v>22</v>
      </c>
      <c r="I17" s="72">
        <f>IF(AND(D17=0,SUM(E17:H17)&gt;0),"ERROR",IF(D17="n.a.","n.a.",IF(D17=0,0,IF(COUNTIF(E17:H17,"n.a.")=4,"n.a.",IF(COUNTIF(E17:H17,1)=4,1,0.5+(((COUNTIF(E17:H17,"1"))/(4-COUNTIF(E17:H17,"n.a.")))*0.5))))))</f>
        <v>0</v>
      </c>
      <c r="J17" s="79">
        <f>IF(I17="n.a.",D17,D17*I17)</f>
        <v>0</v>
      </c>
      <c r="K17" s="46"/>
      <c r="L17" s="129" t="s">
        <v>342</v>
      </c>
      <c r="M17" s="46"/>
      <c r="N17" s="85"/>
      <c r="O17" s="46"/>
      <c r="P17" s="46"/>
    </row>
    <row r="18" spans="1:16" ht="40.049999999999997" customHeight="1" x14ac:dyDescent="0.45">
      <c r="A18" s="70" t="s">
        <v>162</v>
      </c>
      <c r="B18" s="71" t="s">
        <v>195</v>
      </c>
      <c r="C18" s="89"/>
      <c r="D18" s="45">
        <v>0</v>
      </c>
      <c r="E18" s="45">
        <v>0</v>
      </c>
      <c r="F18" s="45">
        <v>0</v>
      </c>
      <c r="G18" s="45">
        <v>0</v>
      </c>
      <c r="H18" s="138" t="s">
        <v>22</v>
      </c>
      <c r="I18" s="72">
        <f t="shared" si="2"/>
        <v>0</v>
      </c>
      <c r="J18" s="79">
        <f t="shared" si="3"/>
        <v>0</v>
      </c>
      <c r="K18" s="127"/>
      <c r="L18" s="129" t="s">
        <v>342</v>
      </c>
      <c r="M18" s="46"/>
      <c r="N18" s="85"/>
      <c r="O18" s="46"/>
      <c r="P18" s="46"/>
    </row>
    <row r="19" spans="1:16" ht="40.049999999999997" customHeight="1" x14ac:dyDescent="0.45">
      <c r="A19" s="70" t="s">
        <v>163</v>
      </c>
      <c r="B19" s="71" t="s">
        <v>196</v>
      </c>
      <c r="C19" s="90"/>
      <c r="D19" s="45">
        <v>0</v>
      </c>
      <c r="E19" s="45">
        <v>0</v>
      </c>
      <c r="F19" s="45">
        <v>0</v>
      </c>
      <c r="G19" s="45">
        <v>0</v>
      </c>
      <c r="H19" s="138" t="s">
        <v>22</v>
      </c>
      <c r="I19" s="72">
        <f t="shared" si="2"/>
        <v>0</v>
      </c>
      <c r="J19" s="79">
        <f t="shared" si="3"/>
        <v>0</v>
      </c>
      <c r="K19" s="127"/>
      <c r="L19" s="129" t="s">
        <v>342</v>
      </c>
      <c r="M19" s="46"/>
      <c r="N19" s="85"/>
      <c r="O19" s="46"/>
      <c r="P19" s="46"/>
    </row>
    <row r="20" spans="1:16" s="50" customFormat="1" ht="40.049999999999997" customHeight="1" x14ac:dyDescent="0.45">
      <c r="A20" s="74" t="s">
        <v>85</v>
      </c>
      <c r="B20" s="75"/>
      <c r="C20" s="91"/>
      <c r="D20" s="48">
        <f>AVERAGE(D4:D19)*10</f>
        <v>3.333333333333333</v>
      </c>
      <c r="E20" s="47"/>
      <c r="F20" s="47"/>
      <c r="G20" s="47"/>
      <c r="H20" s="47"/>
      <c r="I20" s="76">
        <f>IFERROR(J20/D20,"")</f>
        <v>0.8999999999999998</v>
      </c>
      <c r="J20" s="80">
        <f>AVERAGE(J4:J19)*10</f>
        <v>2.9999999999999991</v>
      </c>
      <c r="K20" s="49"/>
      <c r="L20" s="49"/>
      <c r="M20" s="49"/>
      <c r="N20" s="86"/>
      <c r="O20" s="49"/>
      <c r="P20" s="49"/>
    </row>
    <row r="21" spans="1:16" ht="13.15" x14ac:dyDescent="0.45">
      <c r="A21" s="77" t="s">
        <v>131</v>
      </c>
      <c r="B21" s="78"/>
      <c r="C21" s="92"/>
      <c r="D21" s="52">
        <f>D20/10</f>
        <v>0.33333333333333331</v>
      </c>
      <c r="E21" s="51"/>
      <c r="F21" s="51"/>
      <c r="G21" s="51"/>
      <c r="H21" s="51"/>
      <c r="I21" s="81"/>
      <c r="J21" s="82">
        <f>J20/10</f>
        <v>0.29999999999999993</v>
      </c>
      <c r="K21" s="53"/>
      <c r="L21" s="53"/>
      <c r="M21" s="53"/>
      <c r="N21" s="87"/>
      <c r="O21" s="53"/>
      <c r="P21" s="53"/>
    </row>
  </sheetData>
  <sheetProtection algorithmName="SHA-512" hashValue="0yN/LSnPXtC+aqq1s+fwAS8Nnl4w9Sr5LmGe8TU50lETfYNtnjwZPaFrTzUvTJV/lOxCTfwhxYKbLYx1Q2/UdQ==" saltValue="H42JKhRn4wsLiITtYYJd3w==" spinCount="100000" sheet="1" objects="1" scenarios="1" formatColumns="0" formatRows="0"/>
  <hyperlinks>
    <hyperlink ref="K11" r:id="rId1" xr:uid="{00000000-0004-0000-0500-000000000000}"/>
    <hyperlink ref="K12" r:id="rId2" xr:uid="{00000000-0004-0000-0500-000001000000}"/>
    <hyperlink ref="K5" r:id="rId3" xr:uid="{00000000-0004-0000-0500-000002000000}"/>
    <hyperlink ref="K14" r:id="rId4" xr:uid="{00000000-0004-0000-0500-000003000000}"/>
    <hyperlink ref="K4" r:id="rId5" xr:uid="{00000000-0004-0000-0500-000004000000}"/>
    <hyperlink ref="K9" r:id="rId6" xr:uid="{00000000-0004-0000-0500-000005000000}"/>
  </hyperlinks>
  <pageMargins left="0.7" right="0.7" top="0.75" bottom="0.75" header="0.3" footer="0.3"/>
  <pageSetup paperSize="9" orientation="portrait" r:id="rId7"/>
  <extLst>
    <ext xmlns:x14="http://schemas.microsoft.com/office/spreadsheetml/2009/9/main" uri="{CCE6A557-97BC-4b89-ADB6-D9C93CAAB3DF}">
      <x14:dataValidations xmlns:xm="http://schemas.microsoft.com/office/excel/2006/main" count="1">
        <x14:dataValidation type="list" allowBlank="1" showDropDown="1" showErrorMessage="1" error="Please enter 0, 1, or n.a." prompt="Please enter 0, 1 or n.a.!" xr:uid="{00000000-0002-0000-0500-000000000000}">
          <x14:formula1>
            <xm:f>'Data vals &amp; cals'!$A$2:$A$4</xm:f>
          </x14:formula1>
          <xm:sqref>E4:H9 E11:H19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FCB3B"/>
  </sheetPr>
  <dimension ref="A1:P22"/>
  <sheetViews>
    <sheetView zoomScale="80" zoomScaleNormal="80" workbookViewId="0">
      <pane xSplit="2" ySplit="3" topLeftCell="C8" activePane="bottomRight" state="frozen"/>
      <selection activeCell="M2" sqref="M2"/>
      <selection pane="topRight" activeCell="M2" sqref="M2"/>
      <selection pane="bottomLeft" activeCell="M2" sqref="M2"/>
      <selection pane="bottomRight" activeCell="M12" sqref="M12"/>
    </sheetView>
  </sheetViews>
  <sheetFormatPr defaultColWidth="9.19921875" defaultRowHeight="12.75" x14ac:dyDescent="0.45"/>
  <cols>
    <col min="1" max="1" width="4.73046875" style="54" customWidth="1"/>
    <col min="2" max="2" width="47.53125" style="44" customWidth="1"/>
    <col min="3" max="8" width="5.73046875" style="38" customWidth="1"/>
    <col min="9" max="10" width="6.19921875" style="38" customWidth="1"/>
    <col min="11" max="16" width="20.73046875" style="38" customWidth="1"/>
    <col min="17" max="16384" width="9.19921875" style="38"/>
  </cols>
  <sheetData>
    <row r="1" spans="1:16" ht="20.2" customHeight="1" x14ac:dyDescent="0.45">
      <c r="A1" s="33" t="s">
        <v>86</v>
      </c>
      <c r="B1" s="34"/>
      <c r="C1" s="33" t="s">
        <v>279</v>
      </c>
      <c r="D1" s="33"/>
      <c r="E1" s="33"/>
      <c r="F1" s="33"/>
      <c r="G1" s="33"/>
      <c r="H1" s="33"/>
      <c r="I1" s="33"/>
      <c r="J1" s="33"/>
      <c r="K1" s="33"/>
      <c r="L1" s="33"/>
      <c r="M1" s="33"/>
      <c r="N1" s="33"/>
      <c r="O1" s="33"/>
      <c r="P1" s="33"/>
    </row>
    <row r="2" spans="1:16" s="40" customFormat="1" ht="146.19999999999999" customHeight="1" x14ac:dyDescent="0.4">
      <c r="A2" s="63" t="s">
        <v>37</v>
      </c>
      <c r="B2" s="64"/>
      <c r="C2" s="65" t="s">
        <v>83</v>
      </c>
      <c r="D2" s="39" t="s">
        <v>81</v>
      </c>
      <c r="E2" s="110" t="s">
        <v>19</v>
      </c>
      <c r="F2" s="110" t="s">
        <v>20</v>
      </c>
      <c r="G2" s="111" t="s">
        <v>133</v>
      </c>
      <c r="H2" s="111" t="s">
        <v>134</v>
      </c>
      <c r="I2" s="66" t="s">
        <v>84</v>
      </c>
      <c r="J2" s="66" t="s">
        <v>130</v>
      </c>
      <c r="K2" s="56" t="s">
        <v>21</v>
      </c>
      <c r="L2" s="56" t="s">
        <v>143</v>
      </c>
      <c r="M2" s="57" t="s">
        <v>144</v>
      </c>
      <c r="N2" s="83" t="s">
        <v>145</v>
      </c>
      <c r="O2" s="57" t="s">
        <v>146</v>
      </c>
      <c r="P2" s="56" t="s">
        <v>147</v>
      </c>
    </row>
    <row r="3" spans="1:16" s="43" customFormat="1" ht="30" customHeight="1" x14ac:dyDescent="0.45">
      <c r="A3" s="67" t="s">
        <v>128</v>
      </c>
      <c r="B3" s="68"/>
      <c r="C3" s="69"/>
      <c r="D3" s="41"/>
      <c r="E3" s="41"/>
      <c r="F3" s="41"/>
      <c r="G3" s="41"/>
      <c r="H3" s="41"/>
      <c r="I3" s="69"/>
      <c r="J3" s="69"/>
      <c r="K3" s="42"/>
      <c r="L3" s="42"/>
      <c r="M3" s="42"/>
      <c r="N3" s="84"/>
      <c r="O3" s="42"/>
      <c r="P3" s="42"/>
    </row>
    <row r="4" spans="1:16" ht="40.049999999999997" customHeight="1" x14ac:dyDescent="0.45">
      <c r="A4" s="70" t="s">
        <v>149</v>
      </c>
      <c r="B4" s="71" t="s">
        <v>38</v>
      </c>
      <c r="C4" s="88">
        <f>IF(OECD_GuidelinesforMNEs="yes",1,0)</f>
        <v>0</v>
      </c>
      <c r="D4" s="45">
        <v>1</v>
      </c>
      <c r="E4" s="138">
        <v>1</v>
      </c>
      <c r="F4" s="138">
        <v>1</v>
      </c>
      <c r="G4" s="45">
        <v>0</v>
      </c>
      <c r="H4" s="138" t="s">
        <v>22</v>
      </c>
      <c r="I4" s="72">
        <f t="shared" ref="I4:I19" si="0">IF(AND(D4=0,SUM(E4:H4)&gt;0),"ERROR",IF(D4="n.a.","n.a.",IF(D4=0,0,IF(COUNTIF(E4:H4,"n.a.")=4,"n.a.",IF(COUNTIF(E4:H4,1)=4,1,0.5+(((COUNTIF(E4:H4,"1"))/(4-COUNTIF(E4:H4,"n.a.")))*0.5))))))</f>
        <v>0.83333333333333326</v>
      </c>
      <c r="J4" s="79">
        <f t="shared" ref="J4:J19" si="1">IF(I4="n.a.",D4,D4*I4)</f>
        <v>0.83333333333333326</v>
      </c>
      <c r="K4" s="127" t="s">
        <v>310</v>
      </c>
      <c r="L4" s="141" t="s">
        <v>376</v>
      </c>
      <c r="M4" s="46"/>
      <c r="N4" s="85"/>
      <c r="O4" s="46"/>
      <c r="P4" s="46"/>
    </row>
    <row r="5" spans="1:16" ht="40.049999999999997" customHeight="1" x14ac:dyDescent="0.45">
      <c r="A5" s="70" t="s">
        <v>150</v>
      </c>
      <c r="B5" s="71" t="s">
        <v>219</v>
      </c>
      <c r="C5" s="88"/>
      <c r="D5" s="45">
        <v>1</v>
      </c>
      <c r="E5" s="45">
        <v>1</v>
      </c>
      <c r="F5" s="45">
        <v>1</v>
      </c>
      <c r="G5" s="138">
        <v>0</v>
      </c>
      <c r="H5" s="138" t="s">
        <v>22</v>
      </c>
      <c r="I5" s="72">
        <f t="shared" si="0"/>
        <v>0.83333333333333326</v>
      </c>
      <c r="J5" s="79">
        <f t="shared" si="1"/>
        <v>0.83333333333333326</v>
      </c>
      <c r="K5" s="127" t="s">
        <v>310</v>
      </c>
      <c r="L5" s="129" t="s">
        <v>329</v>
      </c>
      <c r="M5" s="46"/>
      <c r="N5" s="85"/>
      <c r="O5" s="46"/>
      <c r="P5" s="46"/>
    </row>
    <row r="6" spans="1:16" ht="40.049999999999997" customHeight="1" x14ac:dyDescent="0.45">
      <c r="A6" s="70" t="s">
        <v>151</v>
      </c>
      <c r="B6" s="71" t="s">
        <v>39</v>
      </c>
      <c r="C6" s="88">
        <f>IF(IFC_PerformanceStandards="yes",1,0)</f>
        <v>0</v>
      </c>
      <c r="D6" s="45">
        <f t="shared" ref="D6:D17" si="2">IF(C6="",0,C6)</f>
        <v>0</v>
      </c>
      <c r="E6" s="45">
        <v>0</v>
      </c>
      <c r="F6" s="45">
        <v>0</v>
      </c>
      <c r="G6" s="45">
        <v>0</v>
      </c>
      <c r="H6" s="138" t="s">
        <v>22</v>
      </c>
      <c r="I6" s="72">
        <f t="shared" si="0"/>
        <v>0</v>
      </c>
      <c r="J6" s="79">
        <f t="shared" si="1"/>
        <v>0</v>
      </c>
      <c r="K6" s="127" t="s">
        <v>310</v>
      </c>
      <c r="L6" s="129" t="s">
        <v>374</v>
      </c>
      <c r="M6" s="46"/>
      <c r="N6" s="85"/>
      <c r="O6" s="46"/>
      <c r="P6" s="46"/>
    </row>
    <row r="7" spans="1:16" ht="40.049999999999997" customHeight="1" x14ac:dyDescent="0.45">
      <c r="A7" s="70" t="s">
        <v>152</v>
      </c>
      <c r="B7" s="71" t="s">
        <v>221</v>
      </c>
      <c r="C7" s="88">
        <f>IF(OR(IFC_PerformanceStandards="yes",IFC_EnvironmentalHealthandSafetyGuidelines="yes"),1,0)</f>
        <v>0</v>
      </c>
      <c r="D7" s="45">
        <v>1</v>
      </c>
      <c r="E7" s="45">
        <v>1</v>
      </c>
      <c r="F7" s="45">
        <v>1</v>
      </c>
      <c r="G7" s="138">
        <v>0</v>
      </c>
      <c r="H7" s="138" t="s">
        <v>22</v>
      </c>
      <c r="I7" s="72">
        <f t="shared" si="0"/>
        <v>0.83333333333333326</v>
      </c>
      <c r="J7" s="79">
        <f t="shared" si="1"/>
        <v>0.83333333333333326</v>
      </c>
      <c r="K7" s="127" t="s">
        <v>310</v>
      </c>
      <c r="L7" s="129" t="s">
        <v>330</v>
      </c>
      <c r="M7" s="46"/>
      <c r="N7" s="85"/>
      <c r="O7" s="46"/>
      <c r="P7" s="46"/>
    </row>
    <row r="8" spans="1:16" ht="40.049999999999997" customHeight="1" x14ac:dyDescent="0.45">
      <c r="A8" s="70" t="s">
        <v>153</v>
      </c>
      <c r="B8" s="71" t="s">
        <v>40</v>
      </c>
      <c r="C8" s="88">
        <f>IF(OR(IFC_PerformanceStandards="yes",IFC_EnvironmentalHealthandSafetyGuidelines="yes"),1,0)</f>
        <v>0</v>
      </c>
      <c r="D8" s="45">
        <v>1</v>
      </c>
      <c r="E8" s="45">
        <v>1</v>
      </c>
      <c r="F8" s="45">
        <v>1</v>
      </c>
      <c r="G8" s="138">
        <v>0</v>
      </c>
      <c r="H8" s="138" t="s">
        <v>22</v>
      </c>
      <c r="I8" s="72">
        <f t="shared" si="0"/>
        <v>0.83333333333333326</v>
      </c>
      <c r="J8" s="79">
        <f t="shared" si="1"/>
        <v>0.83333333333333326</v>
      </c>
      <c r="K8" s="127" t="s">
        <v>310</v>
      </c>
      <c r="L8" s="129" t="s">
        <v>335</v>
      </c>
      <c r="M8" s="46"/>
      <c r="N8" s="85"/>
      <c r="O8" s="46"/>
      <c r="P8" s="46"/>
    </row>
    <row r="9" spans="1:16" ht="40.049999999999997" customHeight="1" x14ac:dyDescent="0.45">
      <c r="A9" s="70" t="s">
        <v>154</v>
      </c>
      <c r="B9" s="71" t="s">
        <v>41</v>
      </c>
      <c r="C9" s="88">
        <f>IF(OR(IFC_PerformanceStandards="yes",IFC_EnvironmentalHealthandSafetyGuidelines="yes"),1,0)</f>
        <v>0</v>
      </c>
      <c r="D9" s="45">
        <v>1</v>
      </c>
      <c r="E9" s="45">
        <v>1</v>
      </c>
      <c r="F9" s="45">
        <v>1</v>
      </c>
      <c r="G9" s="138">
        <v>0</v>
      </c>
      <c r="H9" s="138" t="s">
        <v>22</v>
      </c>
      <c r="I9" s="72">
        <f t="shared" si="0"/>
        <v>0.83333333333333326</v>
      </c>
      <c r="J9" s="79">
        <f t="shared" si="1"/>
        <v>0.83333333333333326</v>
      </c>
      <c r="K9" s="127" t="s">
        <v>310</v>
      </c>
      <c r="L9" s="129" t="s">
        <v>336</v>
      </c>
      <c r="M9" s="46"/>
      <c r="N9" s="85"/>
      <c r="O9" s="46"/>
      <c r="P9" s="46"/>
    </row>
    <row r="10" spans="1:16" ht="40.049999999999997" customHeight="1" x14ac:dyDescent="0.45">
      <c r="A10" s="70" t="s">
        <v>155</v>
      </c>
      <c r="B10" s="71" t="s">
        <v>42</v>
      </c>
      <c r="C10" s="88">
        <v>0</v>
      </c>
      <c r="D10" s="45">
        <v>0</v>
      </c>
      <c r="E10" s="45">
        <v>0</v>
      </c>
      <c r="F10" s="45">
        <v>0</v>
      </c>
      <c r="G10" s="45">
        <v>0</v>
      </c>
      <c r="H10" s="138" t="s">
        <v>22</v>
      </c>
      <c r="I10" s="72">
        <f t="shared" si="0"/>
        <v>0</v>
      </c>
      <c r="J10" s="79">
        <f t="shared" si="1"/>
        <v>0</v>
      </c>
      <c r="K10" s="126" t="s">
        <v>294</v>
      </c>
      <c r="L10" s="129" t="s">
        <v>377</v>
      </c>
      <c r="M10" s="129" t="s">
        <v>429</v>
      </c>
      <c r="N10" s="85"/>
      <c r="O10" s="46"/>
      <c r="P10" s="46"/>
    </row>
    <row r="11" spans="1:16" ht="40.049999999999997" customHeight="1" x14ac:dyDescent="0.45">
      <c r="A11" s="70" t="s">
        <v>156</v>
      </c>
      <c r="B11" s="71" t="s">
        <v>43</v>
      </c>
      <c r="C11" s="88"/>
      <c r="D11" s="45">
        <v>1</v>
      </c>
      <c r="E11" s="45">
        <v>1</v>
      </c>
      <c r="F11" s="45">
        <v>1</v>
      </c>
      <c r="G11" s="138">
        <v>0</v>
      </c>
      <c r="H11" s="138" t="s">
        <v>22</v>
      </c>
      <c r="I11" s="72">
        <f t="shared" si="0"/>
        <v>0.83333333333333326</v>
      </c>
      <c r="J11" s="79">
        <f t="shared" si="1"/>
        <v>0.83333333333333326</v>
      </c>
      <c r="K11" s="127" t="s">
        <v>310</v>
      </c>
      <c r="L11" s="129" t="s">
        <v>339</v>
      </c>
      <c r="M11" s="46"/>
      <c r="N11" s="85"/>
      <c r="O11" s="46"/>
      <c r="P11" s="46"/>
    </row>
    <row r="12" spans="1:16" ht="40.049999999999997" customHeight="1" x14ac:dyDescent="0.45">
      <c r="A12" s="70" t="s">
        <v>157</v>
      </c>
      <c r="B12" s="71" t="s">
        <v>44</v>
      </c>
      <c r="C12" s="88">
        <f>IF(OECD_GuidelinesforMNEs="yes",1,0)</f>
        <v>0</v>
      </c>
      <c r="D12" s="45">
        <v>1</v>
      </c>
      <c r="E12" s="45">
        <v>0</v>
      </c>
      <c r="F12" s="45">
        <v>0</v>
      </c>
      <c r="G12" s="45">
        <v>0</v>
      </c>
      <c r="H12" s="138" t="s">
        <v>22</v>
      </c>
      <c r="I12" s="72">
        <f t="shared" si="0"/>
        <v>0.5</v>
      </c>
      <c r="J12" s="79">
        <f t="shared" si="1"/>
        <v>0.5</v>
      </c>
      <c r="K12" s="127" t="s">
        <v>310</v>
      </c>
      <c r="L12" s="129" t="s">
        <v>378</v>
      </c>
      <c r="M12" s="46"/>
      <c r="N12" s="85"/>
      <c r="O12" s="46"/>
      <c r="P12" s="46"/>
    </row>
    <row r="13" spans="1:16" ht="40.049999999999997" customHeight="1" x14ac:dyDescent="0.45">
      <c r="A13" s="70" t="s">
        <v>158</v>
      </c>
      <c r="B13" s="71" t="s">
        <v>101</v>
      </c>
      <c r="C13" s="88"/>
      <c r="D13" s="45">
        <f t="shared" si="2"/>
        <v>0</v>
      </c>
      <c r="E13" s="45">
        <v>0</v>
      </c>
      <c r="F13" s="45">
        <v>0</v>
      </c>
      <c r="G13" s="45">
        <v>0</v>
      </c>
      <c r="H13" s="138" t="s">
        <v>22</v>
      </c>
      <c r="I13" s="72">
        <f t="shared" si="0"/>
        <v>0</v>
      </c>
      <c r="J13" s="79">
        <f t="shared" si="1"/>
        <v>0</v>
      </c>
      <c r="K13" s="46"/>
      <c r="L13" s="129" t="s">
        <v>342</v>
      </c>
      <c r="M13" s="46"/>
      <c r="N13" s="85"/>
      <c r="O13" s="46"/>
      <c r="P13" s="46"/>
    </row>
    <row r="14" spans="1:16" ht="40.049999999999997" customHeight="1" x14ac:dyDescent="0.45">
      <c r="A14" s="70" t="s">
        <v>159</v>
      </c>
      <c r="B14" s="71" t="s">
        <v>100</v>
      </c>
      <c r="C14" s="88"/>
      <c r="D14" s="45">
        <f t="shared" si="2"/>
        <v>0</v>
      </c>
      <c r="E14" s="45">
        <v>0</v>
      </c>
      <c r="F14" s="45">
        <v>0</v>
      </c>
      <c r="G14" s="45">
        <v>0</v>
      </c>
      <c r="H14" s="138" t="s">
        <v>22</v>
      </c>
      <c r="I14" s="72">
        <f t="shared" si="0"/>
        <v>0</v>
      </c>
      <c r="J14" s="79">
        <f t="shared" si="1"/>
        <v>0</v>
      </c>
      <c r="K14" s="46"/>
      <c r="L14" s="129" t="s">
        <v>342</v>
      </c>
      <c r="M14" s="46"/>
      <c r="N14" s="85"/>
      <c r="O14" s="46"/>
      <c r="P14" s="46"/>
    </row>
    <row r="15" spans="1:16" ht="40.049999999999997" customHeight="1" x14ac:dyDescent="0.45">
      <c r="A15" s="70" t="s">
        <v>160</v>
      </c>
      <c r="B15" s="71" t="s">
        <v>222</v>
      </c>
      <c r="C15" s="88"/>
      <c r="D15" s="45">
        <f>IF(C15="",0,C15)</f>
        <v>0</v>
      </c>
      <c r="E15" s="45">
        <v>0</v>
      </c>
      <c r="F15" s="45">
        <v>0</v>
      </c>
      <c r="G15" s="45">
        <v>0</v>
      </c>
      <c r="H15" s="138" t="s">
        <v>22</v>
      </c>
      <c r="I15" s="72">
        <f>IF(AND(D15=0,SUM(E15:H15)&gt;0),"ERROR",IF(D15="n.a.","n.a.",IF(D15=0,0,IF(COUNTIF(E15:H15,"n.a.")=4,"n.a.",IF(COUNTIF(E15:H15,1)=4,1,0.5+(((COUNTIF(E15:H15,"1"))/(4-COUNTIF(E15:H15,"n.a.")))*0.5))))))</f>
        <v>0</v>
      </c>
      <c r="J15" s="79">
        <f>IF(I15="n.a.",D15,D15*I15)</f>
        <v>0</v>
      </c>
      <c r="K15" s="46"/>
      <c r="L15" s="129" t="s">
        <v>342</v>
      </c>
      <c r="M15" s="46"/>
      <c r="N15" s="85"/>
      <c r="O15" s="46"/>
      <c r="P15" s="46"/>
    </row>
    <row r="16" spans="1:16" ht="40.049999999999997" customHeight="1" x14ac:dyDescent="0.45">
      <c r="A16" s="70" t="s">
        <v>161</v>
      </c>
      <c r="B16" s="71" t="s">
        <v>45</v>
      </c>
      <c r="C16" s="88"/>
      <c r="D16" s="45">
        <f t="shared" si="2"/>
        <v>0</v>
      </c>
      <c r="E16" s="45">
        <v>0</v>
      </c>
      <c r="F16" s="45">
        <v>0</v>
      </c>
      <c r="G16" s="45">
        <v>0</v>
      </c>
      <c r="H16" s="138" t="s">
        <v>22</v>
      </c>
      <c r="I16" s="72">
        <f t="shared" si="0"/>
        <v>0</v>
      </c>
      <c r="J16" s="79">
        <f t="shared" si="1"/>
        <v>0</v>
      </c>
      <c r="K16" s="46"/>
      <c r="L16" s="129" t="s">
        <v>342</v>
      </c>
      <c r="M16" s="46"/>
      <c r="N16" s="85"/>
      <c r="O16" s="46"/>
      <c r="P16" s="46"/>
    </row>
    <row r="17" spans="1:16" ht="40.049999999999997" customHeight="1" x14ac:dyDescent="0.45">
      <c r="A17" s="70" t="s">
        <v>162</v>
      </c>
      <c r="B17" s="71" t="s">
        <v>46</v>
      </c>
      <c r="C17" s="88"/>
      <c r="D17" s="45">
        <f t="shared" si="2"/>
        <v>0</v>
      </c>
      <c r="E17" s="45">
        <v>0</v>
      </c>
      <c r="F17" s="45">
        <v>0</v>
      </c>
      <c r="G17" s="45">
        <v>0</v>
      </c>
      <c r="H17" s="138" t="s">
        <v>22</v>
      </c>
      <c r="I17" s="72">
        <f t="shared" si="0"/>
        <v>0</v>
      </c>
      <c r="J17" s="79">
        <f t="shared" si="1"/>
        <v>0</v>
      </c>
      <c r="K17" s="46"/>
      <c r="L17" s="129" t="s">
        <v>342</v>
      </c>
      <c r="M17" s="46"/>
      <c r="N17" s="85"/>
      <c r="O17" s="46"/>
      <c r="P17" s="46"/>
    </row>
    <row r="18" spans="1:16" ht="40.049999999999997" customHeight="1" x14ac:dyDescent="0.45">
      <c r="A18" s="70" t="s">
        <v>163</v>
      </c>
      <c r="B18" s="71" t="s">
        <v>47</v>
      </c>
      <c r="C18" s="89">
        <f>IF(OR(OECD_GuidelinesforMNEs="yes",IFC_EnvironmentalHealthandSafetyGuidelines="yes"),1,0)</f>
        <v>0</v>
      </c>
      <c r="D18" s="45">
        <v>0</v>
      </c>
      <c r="E18" s="45">
        <v>0</v>
      </c>
      <c r="F18" s="45">
        <v>0</v>
      </c>
      <c r="G18" s="45">
        <v>0</v>
      </c>
      <c r="H18" s="138" t="s">
        <v>22</v>
      </c>
      <c r="I18" s="72">
        <f t="shared" si="0"/>
        <v>0</v>
      </c>
      <c r="J18" s="79">
        <f t="shared" si="1"/>
        <v>0</v>
      </c>
      <c r="K18" s="127"/>
      <c r="L18" s="129" t="s">
        <v>342</v>
      </c>
      <c r="M18" s="46"/>
      <c r="N18" s="85"/>
      <c r="O18" s="46"/>
      <c r="P18" s="46"/>
    </row>
    <row r="19" spans="1:16" ht="40.049999999999997" customHeight="1" x14ac:dyDescent="0.45">
      <c r="A19" s="70" t="s">
        <v>173</v>
      </c>
      <c r="B19" s="71" t="s">
        <v>220</v>
      </c>
      <c r="C19" s="90"/>
      <c r="D19" s="45">
        <v>0</v>
      </c>
      <c r="E19" s="45">
        <v>0</v>
      </c>
      <c r="F19" s="45">
        <v>0</v>
      </c>
      <c r="G19" s="45">
        <v>0</v>
      </c>
      <c r="H19" s="138" t="s">
        <v>22</v>
      </c>
      <c r="I19" s="72">
        <f t="shared" si="0"/>
        <v>0</v>
      </c>
      <c r="J19" s="79">
        <f t="shared" si="1"/>
        <v>0</v>
      </c>
      <c r="K19" s="127"/>
      <c r="L19" s="129" t="s">
        <v>342</v>
      </c>
      <c r="M19" s="46"/>
      <c r="N19" s="85"/>
      <c r="O19" s="46"/>
      <c r="P19" s="46"/>
    </row>
    <row r="20" spans="1:16" s="50" customFormat="1" ht="40.049999999999997" customHeight="1" x14ac:dyDescent="0.45">
      <c r="A20" s="74" t="s">
        <v>85</v>
      </c>
      <c r="B20" s="75"/>
      <c r="C20" s="91"/>
      <c r="D20" s="48">
        <f>AVERAGE(D4:D19)*10</f>
        <v>4.375</v>
      </c>
      <c r="E20" s="47"/>
      <c r="F20" s="47"/>
      <c r="G20" s="47"/>
      <c r="H20" s="47"/>
      <c r="I20" s="76">
        <f>IFERROR(J20/D20,"")</f>
        <v>0.78571428571428559</v>
      </c>
      <c r="J20" s="80">
        <f>AVERAGE(J4:J19)*10</f>
        <v>3.4374999999999996</v>
      </c>
      <c r="K20" s="49"/>
      <c r="L20" s="49"/>
      <c r="M20" s="49"/>
      <c r="N20" s="86"/>
      <c r="O20" s="49"/>
      <c r="P20" s="49"/>
    </row>
    <row r="21" spans="1:16" ht="13.15" x14ac:dyDescent="0.45">
      <c r="A21" s="77" t="s">
        <v>131</v>
      </c>
      <c r="B21" s="78"/>
      <c r="C21" s="92"/>
      <c r="D21" s="52">
        <f>D20/10</f>
        <v>0.4375</v>
      </c>
      <c r="E21" s="51"/>
      <c r="F21" s="51"/>
      <c r="G21" s="51"/>
      <c r="H21" s="51"/>
      <c r="I21" s="81"/>
      <c r="J21" s="82">
        <f>J20/10</f>
        <v>0.34374999999999994</v>
      </c>
      <c r="K21" s="53"/>
      <c r="L21" s="53"/>
      <c r="M21" s="53"/>
      <c r="N21" s="87"/>
      <c r="O21" s="53"/>
      <c r="P21" s="53"/>
    </row>
    <row r="22" spans="1:16" x14ac:dyDescent="0.45">
      <c r="I22" s="73"/>
      <c r="J22" s="73"/>
    </row>
  </sheetData>
  <sheetProtection algorithmName="SHA-512" hashValue="jyO2rVs/m0j3FokUDewxNJdDrbDXSp51uYR32jPdSJ91UGWDLlMpuABvvbBlPTa0L19gdccN7naAFN+uP71rAA==" saltValue="acypEAVMDzigjmzD1PTV9Q==" spinCount="100000" sheet="1" objects="1" scenarios="1" formatColumns="0" formatRows="0"/>
  <customSheetViews>
    <customSheetView guid="{4F865F69-4110-4E3D-BDF1-E656C591F0E8}" scale="80">
      <selection activeCell="B1" sqref="B1"/>
      <pageMargins left="0.7" right="0.7" top="0.75" bottom="0.75" header="0.3" footer="0.3"/>
    </customSheetView>
  </customSheetViews>
  <hyperlinks>
    <hyperlink ref="K4" r:id="rId1" xr:uid="{00000000-0004-0000-0600-000000000000}"/>
    <hyperlink ref="K5" r:id="rId2" xr:uid="{00000000-0004-0000-0600-000001000000}"/>
    <hyperlink ref="K6" r:id="rId3" xr:uid="{00000000-0004-0000-0600-000002000000}"/>
    <hyperlink ref="K7" r:id="rId4" xr:uid="{00000000-0004-0000-0600-000003000000}"/>
    <hyperlink ref="K8" r:id="rId5" xr:uid="{00000000-0004-0000-0600-000004000000}"/>
    <hyperlink ref="K9" r:id="rId6" xr:uid="{00000000-0004-0000-0600-000005000000}"/>
    <hyperlink ref="K10" r:id="rId7" xr:uid="{00000000-0004-0000-0600-000006000000}"/>
    <hyperlink ref="K11" r:id="rId8" xr:uid="{00000000-0004-0000-0600-000007000000}"/>
    <hyperlink ref="K12" r:id="rId9" xr:uid="{00000000-0004-0000-0600-000008000000}"/>
  </hyperlinks>
  <pageMargins left="0.7" right="0.7" top="0.75" bottom="0.75" header="0.3" footer="0.3"/>
  <pageSetup orientation="portrait" r:id="rId10"/>
  <extLst>
    <ext xmlns:x14="http://schemas.microsoft.com/office/spreadsheetml/2009/9/main" uri="{CCE6A557-97BC-4b89-ADB6-D9C93CAAB3DF}">
      <x14:dataValidations xmlns:xm="http://schemas.microsoft.com/office/excel/2006/main" count="1">
        <x14:dataValidation type="list" allowBlank="1" showDropDown="1" showErrorMessage="1" error="Please insert 0, 1 or n.a.!" xr:uid="{00000000-0002-0000-0600-000000000000}">
          <x14:formula1>
            <xm:f>'Data vals &amp; cals'!$A$2:$A$4</xm:f>
          </x14:formula1>
          <xm:sqref>E4:H19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FCB3B"/>
    <pageSetUpPr fitToPage="1"/>
  </sheetPr>
  <dimension ref="A1:P19"/>
  <sheetViews>
    <sheetView zoomScale="80" zoomScaleNormal="80" workbookViewId="0">
      <pane xSplit="2" ySplit="2" topLeftCell="C3" activePane="bottomRight" state="frozen"/>
      <selection activeCell="M2" sqref="M2"/>
      <selection pane="topRight" activeCell="M2" sqref="M2"/>
      <selection pane="bottomLeft" activeCell="M2" sqref="M2"/>
      <selection pane="bottomRight" activeCell="L8" sqref="L8"/>
    </sheetView>
  </sheetViews>
  <sheetFormatPr defaultColWidth="9.19921875" defaultRowHeight="12.75" x14ac:dyDescent="0.45"/>
  <cols>
    <col min="1" max="1" width="4.73046875" style="54" customWidth="1"/>
    <col min="2" max="2" width="62.19921875" style="44" customWidth="1"/>
    <col min="3" max="8" width="5.73046875" style="38" customWidth="1"/>
    <col min="9" max="10" width="6.19921875" style="38" customWidth="1"/>
    <col min="11" max="11" width="20.73046875" style="38" customWidth="1"/>
    <col min="12" max="12" width="26" style="38" bestFit="1" customWidth="1"/>
    <col min="13" max="16" width="20.73046875" style="38" customWidth="1"/>
    <col min="17" max="16384" width="9.19921875" style="38"/>
  </cols>
  <sheetData>
    <row r="1" spans="1:16" ht="20.2" customHeight="1" x14ac:dyDescent="0.45">
      <c r="A1" s="33" t="s">
        <v>86</v>
      </c>
      <c r="B1" s="34"/>
      <c r="C1" s="33" t="s">
        <v>279</v>
      </c>
      <c r="D1" s="33"/>
      <c r="E1" s="33"/>
      <c r="F1" s="33"/>
      <c r="G1" s="33"/>
      <c r="H1" s="33"/>
      <c r="I1" s="33"/>
      <c r="J1" s="33"/>
      <c r="K1" s="33"/>
      <c r="L1" s="33"/>
      <c r="M1" s="33"/>
      <c r="N1" s="33"/>
      <c r="O1" s="33"/>
      <c r="P1" s="33"/>
    </row>
    <row r="2" spans="1:16" s="40" customFormat="1" ht="146.19999999999999" customHeight="1" x14ac:dyDescent="0.4">
      <c r="A2" s="63" t="s">
        <v>7</v>
      </c>
      <c r="B2" s="64"/>
      <c r="C2" s="65" t="s">
        <v>83</v>
      </c>
      <c r="D2" s="39" t="s">
        <v>81</v>
      </c>
      <c r="E2" s="110" t="s">
        <v>19</v>
      </c>
      <c r="F2" s="110" t="s">
        <v>20</v>
      </c>
      <c r="G2" s="111" t="s">
        <v>133</v>
      </c>
      <c r="H2" s="111" t="s">
        <v>134</v>
      </c>
      <c r="I2" s="66" t="s">
        <v>84</v>
      </c>
      <c r="J2" s="66" t="s">
        <v>130</v>
      </c>
      <c r="K2" s="56" t="s">
        <v>21</v>
      </c>
      <c r="L2" s="56" t="s">
        <v>143</v>
      </c>
      <c r="M2" s="57" t="s">
        <v>144</v>
      </c>
      <c r="N2" s="83" t="s">
        <v>145</v>
      </c>
      <c r="O2" s="57" t="s">
        <v>146</v>
      </c>
      <c r="P2" s="56" t="s">
        <v>147</v>
      </c>
    </row>
    <row r="3" spans="1:16" s="43" customFormat="1" ht="30" customHeight="1" x14ac:dyDescent="0.45">
      <c r="A3" s="67" t="s">
        <v>30</v>
      </c>
      <c r="B3" s="68"/>
      <c r="C3" s="69"/>
      <c r="D3" s="41"/>
      <c r="E3" s="41"/>
      <c r="F3" s="41"/>
      <c r="G3" s="41"/>
      <c r="H3" s="41"/>
      <c r="I3" s="69"/>
      <c r="J3" s="69"/>
      <c r="K3" s="42"/>
      <c r="L3" s="42"/>
      <c r="M3" s="42"/>
      <c r="N3" s="84"/>
      <c r="O3" s="42"/>
      <c r="P3" s="42"/>
    </row>
    <row r="4" spans="1:16" ht="40.049999999999997" customHeight="1" x14ac:dyDescent="0.45">
      <c r="A4" s="70" t="s">
        <v>149</v>
      </c>
      <c r="B4" s="71" t="s">
        <v>102</v>
      </c>
      <c r="C4" s="88"/>
      <c r="D4" s="138">
        <v>1</v>
      </c>
      <c r="E4" s="45" t="s">
        <v>22</v>
      </c>
      <c r="F4" s="45" t="s">
        <v>22</v>
      </c>
      <c r="G4" s="45" t="s">
        <v>22</v>
      </c>
      <c r="H4" s="45" t="s">
        <v>22</v>
      </c>
      <c r="I4" s="72" t="str">
        <f>IF(AND(D4=0,SUM(E4:H4)&gt;0),"ERROR",IF(D4="n.a.","n.a.",IF(D4=0,0,IF(COUNTIF(E4:H4,"n.a.")=4,"n.a.",IF(COUNTIF(E4:H4,1)=4,1,0.5+(((COUNTIF(E4:H4,"1"))/(4-COUNTIF(E4:H4,"n.a.")))*0.5))))))</f>
        <v>n.a.</v>
      </c>
      <c r="J4" s="79">
        <f>IF(I4="n.a.",D4,D4*I4)</f>
        <v>1</v>
      </c>
      <c r="K4" s="126" t="s">
        <v>397</v>
      </c>
      <c r="L4" s="129" t="s">
        <v>399</v>
      </c>
      <c r="M4" s="46"/>
      <c r="N4" s="85"/>
      <c r="O4" s="46"/>
      <c r="P4" s="46"/>
    </row>
    <row r="5" spans="1:16" ht="27.75" customHeight="1" x14ac:dyDescent="0.45">
      <c r="A5" s="101" t="s">
        <v>128</v>
      </c>
      <c r="B5" s="94"/>
      <c r="C5" s="97"/>
      <c r="D5" s="95"/>
      <c r="E5" s="95"/>
      <c r="F5" s="95"/>
      <c r="G5" s="95"/>
      <c r="H5" s="95"/>
      <c r="I5" s="98"/>
      <c r="J5" s="99"/>
      <c r="K5" s="96"/>
      <c r="L5" s="96"/>
      <c r="M5" s="96"/>
      <c r="N5" s="100"/>
      <c r="O5" s="96"/>
      <c r="P5" s="96"/>
    </row>
    <row r="6" spans="1:16" ht="40.049999999999997" customHeight="1" x14ac:dyDescent="0.45">
      <c r="A6" s="70" t="s">
        <v>150</v>
      </c>
      <c r="B6" s="71" t="s">
        <v>103</v>
      </c>
      <c r="C6" s="88">
        <f>IF(OECD_GuidelinesforMNEs="yes",1,(IF(Equator_Principles="yes",1,(IF(UN_GlobalCompact="yes",1,0)))))</f>
        <v>0</v>
      </c>
      <c r="D6" s="138">
        <v>0</v>
      </c>
      <c r="E6" s="138">
        <v>0</v>
      </c>
      <c r="F6" s="138">
        <v>0</v>
      </c>
      <c r="G6" s="138">
        <v>0</v>
      </c>
      <c r="H6" s="138" t="s">
        <v>22</v>
      </c>
      <c r="I6" s="72">
        <f t="shared" ref="I6:I17" si="0">IF(AND(D6=0,SUM(E6:H6)&gt;0),"ERROR",IF(D6="n.a.","n.a.",IF(D6=0,0,IF(COUNTIF(E6:H6,"n.a.")=4,"n.a.",IF(COUNTIF(E6:H6,1)=4,1,0.5+(((COUNTIF(E6:H6,"1"))/(4-COUNTIF(E6:H6,"n.a.")))*0.5))))))</f>
        <v>0</v>
      </c>
      <c r="J6" s="79">
        <f t="shared" ref="J6:J17" si="1">IF(I6="n.a.",D6,D6*I6)</f>
        <v>0</v>
      </c>
      <c r="L6" s="129" t="s">
        <v>342</v>
      </c>
      <c r="M6" s="46"/>
      <c r="N6" s="85"/>
      <c r="O6" s="46"/>
      <c r="P6" s="46"/>
    </row>
    <row r="7" spans="1:16" ht="40.049999999999997" customHeight="1" x14ac:dyDescent="0.45">
      <c r="A7" s="70" t="s">
        <v>151</v>
      </c>
      <c r="B7" s="71" t="s">
        <v>223</v>
      </c>
      <c r="C7" s="88">
        <f>IF(OECD_GuidelinesforMNEs="yes",1,(IF(UN_GlobalCompact="yes",1,0)))</f>
        <v>0</v>
      </c>
      <c r="D7" s="45">
        <f t="shared" ref="D7:D15" si="2">IF(C7="",0,C7)</f>
        <v>0</v>
      </c>
      <c r="E7" s="45">
        <v>0</v>
      </c>
      <c r="F7" s="45">
        <v>0</v>
      </c>
      <c r="G7" s="45">
        <v>0</v>
      </c>
      <c r="H7" s="138" t="s">
        <v>22</v>
      </c>
      <c r="I7" s="72">
        <f t="shared" si="0"/>
        <v>0</v>
      </c>
      <c r="J7" s="79">
        <f t="shared" si="1"/>
        <v>0</v>
      </c>
      <c r="K7" s="126"/>
      <c r="L7" s="129" t="s">
        <v>342</v>
      </c>
      <c r="M7" s="46"/>
      <c r="N7" s="85"/>
      <c r="O7" s="46"/>
      <c r="P7" s="46"/>
    </row>
    <row r="8" spans="1:16" ht="40.049999999999997" customHeight="1" x14ac:dyDescent="0.45">
      <c r="A8" s="70" t="s">
        <v>152</v>
      </c>
      <c r="B8" s="71" t="s">
        <v>224</v>
      </c>
      <c r="C8" s="88">
        <f>IF(Equator_Principles="yes",1,(IF(UN_GlobalCompact="yes",1,(IF(OECD_GuidelinesforMNEs="yes",1,(IF(IFC_PerformanceStandards="yes",1,0)))))))</f>
        <v>0</v>
      </c>
      <c r="D8" s="45">
        <f t="shared" si="2"/>
        <v>0</v>
      </c>
      <c r="E8" s="45">
        <v>0</v>
      </c>
      <c r="F8" s="45">
        <v>0</v>
      </c>
      <c r="G8" s="138">
        <v>0</v>
      </c>
      <c r="H8" s="138" t="s">
        <v>22</v>
      </c>
      <c r="I8" s="72">
        <f t="shared" si="0"/>
        <v>0</v>
      </c>
      <c r="J8" s="79">
        <f t="shared" si="1"/>
        <v>0</v>
      </c>
      <c r="K8" s="127"/>
      <c r="L8" s="129" t="s">
        <v>342</v>
      </c>
      <c r="M8" s="46"/>
      <c r="N8" s="85"/>
      <c r="O8" s="46"/>
      <c r="P8" s="46"/>
    </row>
    <row r="9" spans="1:16" ht="40.049999999999997" customHeight="1" x14ac:dyDescent="0.45">
      <c r="A9" s="70" t="s">
        <v>153</v>
      </c>
      <c r="B9" s="71" t="s">
        <v>225</v>
      </c>
      <c r="C9" s="88">
        <f>IF(Equator_Principles="yes",1,(IF(OECD_GuidelinesforMNEs="yes",1,(IF(IFC_PerformanceStandards="yes",1,(IF(UN_GlobalCompact="yes",1,0)))))))</f>
        <v>0</v>
      </c>
      <c r="D9" s="45">
        <v>1</v>
      </c>
      <c r="E9" s="45">
        <v>1</v>
      </c>
      <c r="F9" s="45">
        <v>1</v>
      </c>
      <c r="G9" s="138">
        <v>0</v>
      </c>
      <c r="H9" s="138" t="s">
        <v>22</v>
      </c>
      <c r="I9" s="72">
        <f t="shared" si="0"/>
        <v>0.83333333333333326</v>
      </c>
      <c r="J9" s="79">
        <f t="shared" si="1"/>
        <v>0.83333333333333326</v>
      </c>
      <c r="K9" s="127" t="s">
        <v>310</v>
      </c>
      <c r="L9" s="129" t="s">
        <v>361</v>
      </c>
      <c r="M9" s="46"/>
      <c r="N9" s="85"/>
      <c r="O9" s="46"/>
      <c r="P9" s="46"/>
    </row>
    <row r="10" spans="1:16" ht="40.049999999999997" customHeight="1" x14ac:dyDescent="0.45">
      <c r="A10" s="70" t="s">
        <v>154</v>
      </c>
      <c r="B10" s="71" t="s">
        <v>226</v>
      </c>
      <c r="C10" s="88">
        <f>IF(UN_GlobalCompact="yes",1,0)</f>
        <v>0</v>
      </c>
      <c r="D10" s="45">
        <v>1</v>
      </c>
      <c r="E10" s="45">
        <v>1</v>
      </c>
      <c r="F10" s="45">
        <v>1</v>
      </c>
      <c r="G10" s="138">
        <v>0</v>
      </c>
      <c r="H10" s="138" t="s">
        <v>22</v>
      </c>
      <c r="I10" s="72">
        <f>IF(AND(D10=0,SUM(E10:H10)&gt;0),"ERROR",IF(D10="n.a.","n.a.",IF(D10=0,0,IF(COUNTIF(E10:H10,"n.a.")=4,"n.a.",IF(COUNTIF(E10:H10,1)=4,1,0.5+(((COUNTIF(E10:H10,"1"))/(4-COUNTIF(E10:H10,"n.a.")))*0.5))))))</f>
        <v>0.83333333333333326</v>
      </c>
      <c r="J10" s="79">
        <f>IF(I10="n.a.",D10,D10*I10)</f>
        <v>0.83333333333333326</v>
      </c>
      <c r="K10" s="127" t="s">
        <v>310</v>
      </c>
      <c r="L10" s="129" t="s">
        <v>362</v>
      </c>
      <c r="M10" s="46"/>
      <c r="N10" s="85"/>
      <c r="O10" s="46"/>
      <c r="P10" s="46"/>
    </row>
    <row r="11" spans="1:16" ht="40.049999999999997" customHeight="1" x14ac:dyDescent="0.45">
      <c r="A11" s="70" t="s">
        <v>155</v>
      </c>
      <c r="B11" s="71" t="s">
        <v>71</v>
      </c>
      <c r="C11" s="88">
        <f>IF(IFC_PerformanceStandards="yes",1,(IF(Equator_Principles="yes",1,0)))</f>
        <v>0</v>
      </c>
      <c r="D11" s="45">
        <v>1</v>
      </c>
      <c r="E11" s="45">
        <v>1</v>
      </c>
      <c r="F11" s="45">
        <v>1</v>
      </c>
      <c r="G11" s="138">
        <v>0</v>
      </c>
      <c r="H11" s="138" t="s">
        <v>22</v>
      </c>
      <c r="I11" s="72">
        <f t="shared" si="0"/>
        <v>0.83333333333333326</v>
      </c>
      <c r="J11" s="79">
        <f t="shared" si="1"/>
        <v>0.83333333333333326</v>
      </c>
      <c r="K11" s="127" t="s">
        <v>310</v>
      </c>
      <c r="L11" s="129" t="s">
        <v>363</v>
      </c>
      <c r="M11" s="46"/>
      <c r="N11" s="85"/>
      <c r="O11" s="46"/>
      <c r="P11" s="46"/>
    </row>
    <row r="12" spans="1:16" ht="40.049999999999997" customHeight="1" x14ac:dyDescent="0.45">
      <c r="A12" s="70" t="s">
        <v>156</v>
      </c>
      <c r="B12" s="71" t="s">
        <v>31</v>
      </c>
      <c r="C12" s="88"/>
      <c r="D12" s="45">
        <v>1</v>
      </c>
      <c r="E12" s="45">
        <v>1</v>
      </c>
      <c r="F12" s="45">
        <v>1</v>
      </c>
      <c r="G12" s="138">
        <v>0</v>
      </c>
      <c r="H12" s="138" t="s">
        <v>22</v>
      </c>
      <c r="I12" s="72">
        <f t="shared" si="0"/>
        <v>0.83333333333333326</v>
      </c>
      <c r="J12" s="79">
        <f t="shared" si="1"/>
        <v>0.83333333333333326</v>
      </c>
      <c r="K12" s="127" t="s">
        <v>310</v>
      </c>
      <c r="L12" s="129" t="s">
        <v>364</v>
      </c>
      <c r="M12" s="46"/>
      <c r="N12" s="85"/>
      <c r="O12" s="46"/>
      <c r="P12" s="46"/>
    </row>
    <row r="13" spans="1:16" ht="40.049999999999997" customHeight="1" x14ac:dyDescent="0.45">
      <c r="A13" s="70" t="s">
        <v>157</v>
      </c>
      <c r="B13" s="71" t="s">
        <v>227</v>
      </c>
      <c r="C13" s="88">
        <f>IF(IFC_PerformanceStandards="yes",1,0)</f>
        <v>0</v>
      </c>
      <c r="D13" s="45">
        <v>1</v>
      </c>
      <c r="E13" s="45">
        <v>1</v>
      </c>
      <c r="F13" s="45">
        <v>1</v>
      </c>
      <c r="G13" s="138">
        <v>0</v>
      </c>
      <c r="H13" s="138" t="s">
        <v>22</v>
      </c>
      <c r="I13" s="72">
        <f t="shared" si="0"/>
        <v>0.83333333333333326</v>
      </c>
      <c r="J13" s="79">
        <f t="shared" si="1"/>
        <v>0.83333333333333326</v>
      </c>
      <c r="K13" s="127" t="s">
        <v>310</v>
      </c>
      <c r="L13" s="129" t="s">
        <v>360</v>
      </c>
      <c r="M13" s="46"/>
      <c r="N13" s="85"/>
      <c r="O13" s="46"/>
      <c r="P13" s="46"/>
    </row>
    <row r="14" spans="1:16" ht="40.049999999999997" customHeight="1" x14ac:dyDescent="0.45">
      <c r="A14" s="70" t="s">
        <v>158</v>
      </c>
      <c r="B14" s="71" t="s">
        <v>228</v>
      </c>
      <c r="C14" s="88"/>
      <c r="D14" s="45">
        <f t="shared" si="2"/>
        <v>0</v>
      </c>
      <c r="E14" s="45">
        <v>0</v>
      </c>
      <c r="F14" s="45">
        <v>0</v>
      </c>
      <c r="G14" s="45">
        <v>0</v>
      </c>
      <c r="H14" s="138" t="s">
        <v>22</v>
      </c>
      <c r="I14" s="72">
        <f t="shared" si="0"/>
        <v>0</v>
      </c>
      <c r="J14" s="79">
        <f t="shared" si="1"/>
        <v>0</v>
      </c>
      <c r="K14" s="127" t="s">
        <v>310</v>
      </c>
      <c r="L14" s="129" t="s">
        <v>365</v>
      </c>
      <c r="M14" s="46"/>
      <c r="N14" s="85"/>
      <c r="O14" s="46"/>
      <c r="P14" s="46"/>
    </row>
    <row r="15" spans="1:16" ht="40.049999999999997" customHeight="1" x14ac:dyDescent="0.45">
      <c r="A15" s="70" t="s">
        <v>159</v>
      </c>
      <c r="B15" s="71" t="s">
        <v>229</v>
      </c>
      <c r="C15" s="88"/>
      <c r="D15" s="45">
        <f t="shared" si="2"/>
        <v>0</v>
      </c>
      <c r="E15" s="45">
        <v>0</v>
      </c>
      <c r="F15" s="45">
        <v>0</v>
      </c>
      <c r="G15" s="45">
        <v>0</v>
      </c>
      <c r="H15" s="138" t="s">
        <v>22</v>
      </c>
      <c r="I15" s="72">
        <f t="shared" si="0"/>
        <v>0</v>
      </c>
      <c r="J15" s="79">
        <f t="shared" si="1"/>
        <v>0</v>
      </c>
      <c r="K15" s="46"/>
      <c r="L15" s="129" t="s">
        <v>342</v>
      </c>
      <c r="M15" s="46"/>
      <c r="N15" s="85"/>
      <c r="O15" s="46"/>
      <c r="P15" s="46"/>
    </row>
    <row r="16" spans="1:16" ht="40.049999999999997" customHeight="1" x14ac:dyDescent="0.45">
      <c r="A16" s="70" t="s">
        <v>160</v>
      </c>
      <c r="B16" s="71" t="s">
        <v>230</v>
      </c>
      <c r="C16" s="88">
        <f>IF(OECD_GuidelinesforMNEs="yes",1,0)</f>
        <v>0</v>
      </c>
      <c r="D16" s="45">
        <v>0</v>
      </c>
      <c r="E16" s="45">
        <v>0</v>
      </c>
      <c r="F16" s="45">
        <v>0</v>
      </c>
      <c r="G16" s="45">
        <v>0</v>
      </c>
      <c r="H16" s="138" t="s">
        <v>22</v>
      </c>
      <c r="I16" s="72">
        <f t="shared" si="0"/>
        <v>0</v>
      </c>
      <c r="J16" s="79">
        <f t="shared" si="1"/>
        <v>0</v>
      </c>
      <c r="K16" s="127"/>
      <c r="L16" s="129" t="s">
        <v>342</v>
      </c>
      <c r="M16" s="46"/>
      <c r="N16" s="85"/>
      <c r="O16" s="46"/>
      <c r="P16" s="46"/>
    </row>
    <row r="17" spans="1:16" ht="40.049999999999997" customHeight="1" x14ac:dyDescent="0.45">
      <c r="A17" s="70" t="s">
        <v>161</v>
      </c>
      <c r="B17" s="71" t="s">
        <v>231</v>
      </c>
      <c r="C17" s="89"/>
      <c r="D17" s="45">
        <v>0</v>
      </c>
      <c r="E17" s="45">
        <v>0</v>
      </c>
      <c r="F17" s="45">
        <v>0</v>
      </c>
      <c r="G17" s="45">
        <v>0</v>
      </c>
      <c r="H17" s="138" t="s">
        <v>22</v>
      </c>
      <c r="I17" s="72">
        <f t="shared" si="0"/>
        <v>0</v>
      </c>
      <c r="J17" s="79">
        <f t="shared" si="1"/>
        <v>0</v>
      </c>
      <c r="K17" s="127"/>
      <c r="L17" s="129" t="s">
        <v>342</v>
      </c>
      <c r="M17" s="46"/>
      <c r="N17" s="85"/>
      <c r="O17" s="46"/>
      <c r="P17" s="46"/>
    </row>
    <row r="18" spans="1:16" s="50" customFormat="1" ht="40.049999999999997" customHeight="1" x14ac:dyDescent="0.45">
      <c r="A18" s="74" t="s">
        <v>85</v>
      </c>
      <c r="B18" s="75"/>
      <c r="C18" s="91"/>
      <c r="D18" s="48">
        <f>AVERAGE(D4:D17)*10</f>
        <v>4.6153846153846159</v>
      </c>
      <c r="E18" s="47"/>
      <c r="F18" s="47"/>
      <c r="G18" s="47"/>
      <c r="H18" s="47"/>
      <c r="I18" s="76">
        <f>IFERROR(J18/D18,"")</f>
        <v>0.86111111111111094</v>
      </c>
      <c r="J18" s="80">
        <f>AVERAGE(J4:J17)*10</f>
        <v>3.974358974358974</v>
      </c>
      <c r="K18" s="49"/>
      <c r="L18" s="49"/>
      <c r="M18" s="49"/>
      <c r="N18" s="86"/>
      <c r="O18" s="49"/>
      <c r="P18" s="49"/>
    </row>
    <row r="19" spans="1:16" ht="13.15" x14ac:dyDescent="0.45">
      <c r="A19" s="77" t="s">
        <v>131</v>
      </c>
      <c r="B19" s="78"/>
      <c r="C19" s="92"/>
      <c r="D19" s="52">
        <f>D18/10</f>
        <v>0.46153846153846156</v>
      </c>
      <c r="E19" s="51"/>
      <c r="F19" s="51"/>
      <c r="G19" s="51"/>
      <c r="H19" s="51"/>
      <c r="I19" s="81"/>
      <c r="J19" s="82">
        <f>J18/10</f>
        <v>0.39743589743589741</v>
      </c>
      <c r="K19" s="53"/>
      <c r="L19" s="53"/>
      <c r="M19" s="53"/>
      <c r="N19" s="87"/>
      <c r="O19" s="53"/>
      <c r="P19" s="53"/>
    </row>
  </sheetData>
  <sheetProtection algorithmName="SHA-512" hashValue="feRIwJRLO0YXaCElSx92tkbChB4zUx9xFI08T710gk/VLbHaSQfprq5/g1xenXF/o/ExWzsaD8pdatOfZBpXAw==" saltValue="CjUomBZVzug/WvPyfYYnHQ==" spinCount="100000" sheet="1" objects="1" scenarios="1" formatColumns="0" formatRows="0"/>
  <customSheetViews>
    <customSheetView guid="{4F865F69-4110-4E3D-BDF1-E656C591F0E8}" scale="80" fitToPage="1">
      <selection activeCell="C7" sqref="C7"/>
      <pageMargins left="0.25" right="0.25" top="0.75" bottom="0.75" header="0.3" footer="0.3"/>
      <pageSetup paperSize="9" scale="41" orientation="landscape" r:id="rId1"/>
    </customSheetView>
  </customSheetViews>
  <hyperlinks>
    <hyperlink ref="K12" r:id="rId2" xr:uid="{00000000-0004-0000-0700-000000000000}"/>
    <hyperlink ref="K11" r:id="rId3" xr:uid="{00000000-0004-0000-0700-000001000000}"/>
    <hyperlink ref="K10" r:id="rId4" xr:uid="{00000000-0004-0000-0700-000002000000}"/>
    <hyperlink ref="K9" r:id="rId5" xr:uid="{00000000-0004-0000-0700-000003000000}"/>
    <hyperlink ref="K13" r:id="rId6" xr:uid="{00000000-0004-0000-0700-000004000000}"/>
    <hyperlink ref="K14" r:id="rId7" xr:uid="{00000000-0004-0000-0700-000005000000}"/>
    <hyperlink ref="K4" r:id="rId8" xr:uid="{00000000-0004-0000-0700-000006000000}"/>
  </hyperlinks>
  <pageMargins left="0.25" right="0.25" top="0.75" bottom="0.75" header="0.3" footer="0.3"/>
  <pageSetup paperSize="9" scale="41" orientation="landscape" r:id="rId9"/>
  <extLst>
    <ext xmlns:x14="http://schemas.microsoft.com/office/spreadsheetml/2009/9/main" uri="{CCE6A557-97BC-4b89-ADB6-D9C93CAAB3DF}">
      <x14:dataValidations xmlns:xm="http://schemas.microsoft.com/office/excel/2006/main" count="1">
        <x14:dataValidation type="list" allowBlank="1" showDropDown="1" showErrorMessage="1" error="Please insert 0, 1 or n.a.!" xr:uid="{00000000-0002-0000-0700-000000000000}">
          <x14:formula1>
            <xm:f>'Data vals &amp; cals'!$A$2:$A$4</xm:f>
          </x14:formula1>
          <xm:sqref>E4:H4 E6:H17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FCB3B"/>
  </sheetPr>
  <dimension ref="A1:P20"/>
  <sheetViews>
    <sheetView zoomScale="80" zoomScaleNormal="80" workbookViewId="0">
      <pane xSplit="2" ySplit="3" topLeftCell="E9" activePane="bottomRight" state="frozen"/>
      <selection activeCell="M2" sqref="M2"/>
      <selection pane="topRight" activeCell="M2" sqref="M2"/>
      <selection pane="bottomLeft" activeCell="M2" sqref="M2"/>
      <selection pane="bottomRight" activeCell="L17" sqref="L17"/>
    </sheetView>
  </sheetViews>
  <sheetFormatPr defaultColWidth="9.19921875" defaultRowHeight="12.75" x14ac:dyDescent="0.45"/>
  <cols>
    <col min="1" max="1" width="4.73046875" style="54" customWidth="1"/>
    <col min="2" max="2" width="62.19921875" style="44" customWidth="1"/>
    <col min="3" max="8" width="5.73046875" style="38" customWidth="1"/>
    <col min="9" max="10" width="6.19921875" style="38" customWidth="1"/>
    <col min="11" max="16" width="20.73046875" style="38" customWidth="1"/>
    <col min="17" max="16384" width="9.19921875" style="38"/>
  </cols>
  <sheetData>
    <row r="1" spans="1:16" ht="20.2" customHeight="1" x14ac:dyDescent="0.45">
      <c r="A1" s="33" t="s">
        <v>86</v>
      </c>
      <c r="B1" s="34"/>
      <c r="C1" s="33" t="s">
        <v>279</v>
      </c>
      <c r="D1" s="33"/>
      <c r="E1" s="33"/>
      <c r="F1" s="33"/>
      <c r="G1" s="33"/>
      <c r="H1" s="33"/>
      <c r="I1" s="33"/>
      <c r="J1" s="33"/>
      <c r="K1" s="33"/>
      <c r="L1" s="33"/>
      <c r="M1" s="33"/>
      <c r="N1" s="33"/>
      <c r="O1" s="33"/>
      <c r="P1" s="33"/>
    </row>
    <row r="2" spans="1:16" s="40" customFormat="1" ht="146.19999999999999" customHeight="1" x14ac:dyDescent="0.4">
      <c r="A2" s="63" t="s">
        <v>8</v>
      </c>
      <c r="B2" s="64"/>
      <c r="C2" s="65" t="s">
        <v>83</v>
      </c>
      <c r="D2" s="39" t="s">
        <v>81</v>
      </c>
      <c r="E2" s="110" t="s">
        <v>19</v>
      </c>
      <c r="F2" s="110" t="s">
        <v>20</v>
      </c>
      <c r="G2" s="111" t="s">
        <v>133</v>
      </c>
      <c r="H2" s="111" t="s">
        <v>134</v>
      </c>
      <c r="I2" s="66" t="s">
        <v>84</v>
      </c>
      <c r="J2" s="66" t="s">
        <v>130</v>
      </c>
      <c r="K2" s="56" t="s">
        <v>21</v>
      </c>
      <c r="L2" s="56" t="s">
        <v>143</v>
      </c>
      <c r="M2" s="57" t="s">
        <v>144</v>
      </c>
      <c r="N2" s="83" t="s">
        <v>145</v>
      </c>
      <c r="O2" s="57" t="s">
        <v>146</v>
      </c>
      <c r="P2" s="56" t="s">
        <v>147</v>
      </c>
    </row>
    <row r="3" spans="1:16" s="43" customFormat="1" ht="30" customHeight="1" x14ac:dyDescent="0.45">
      <c r="A3" s="67" t="s">
        <v>128</v>
      </c>
      <c r="B3" s="68"/>
      <c r="C3" s="69"/>
      <c r="D3" s="41"/>
      <c r="E3" s="41"/>
      <c r="F3" s="41"/>
      <c r="G3" s="41"/>
      <c r="H3" s="41"/>
      <c r="I3" s="69"/>
      <c r="J3" s="69"/>
      <c r="K3" s="42"/>
      <c r="L3" s="42"/>
      <c r="M3" s="42"/>
      <c r="N3" s="84"/>
      <c r="O3" s="42"/>
      <c r="P3" s="42"/>
    </row>
    <row r="4" spans="1:16" ht="40.049999999999997" customHeight="1" x14ac:dyDescent="0.45">
      <c r="A4" s="70" t="s">
        <v>149</v>
      </c>
      <c r="B4" s="71" t="s">
        <v>232</v>
      </c>
      <c r="C4" s="88">
        <f>IF(IFC_PerformanceStandards="yes",1,0)</f>
        <v>0</v>
      </c>
      <c r="D4" s="45">
        <v>1</v>
      </c>
      <c r="E4" s="45">
        <v>1</v>
      </c>
      <c r="F4" s="45">
        <v>1</v>
      </c>
      <c r="G4" s="138">
        <v>0</v>
      </c>
      <c r="H4" s="138" t="s">
        <v>22</v>
      </c>
      <c r="I4" s="72">
        <f t="shared" ref="I4:I18" si="0">IF(AND(D4=0,SUM(E4:H4)&gt;0),"ERROR",IF(D4="n.a.","n.a.",IF(D4=0,0,IF(COUNTIF(E4:H4,"n.a.")=4,"n.a.",IF(COUNTIF(E4:H4,1)=4,1,0.5+(((COUNTIF(E4:H4,"1"))/(4-COUNTIF(E4:H4,"n.a.")))*0.5))))))</f>
        <v>0.83333333333333326</v>
      </c>
      <c r="J4" s="79">
        <f t="shared" ref="J4:J18" si="1">IF(I4="n.a.",D4,D4*I4)</f>
        <v>0.83333333333333326</v>
      </c>
      <c r="K4" s="127" t="s">
        <v>310</v>
      </c>
      <c r="L4" s="129" t="s">
        <v>384</v>
      </c>
      <c r="M4" s="46"/>
      <c r="N4" s="85"/>
      <c r="O4" s="46"/>
      <c r="P4" s="46"/>
    </row>
    <row r="5" spans="1:16" ht="40.049999999999997" customHeight="1" x14ac:dyDescent="0.45">
      <c r="A5" s="70" t="s">
        <v>150</v>
      </c>
      <c r="B5" s="71" t="s">
        <v>233</v>
      </c>
      <c r="C5" s="88">
        <f>IF(IFC_PerformanceStandards="yes",1,0)</f>
        <v>0</v>
      </c>
      <c r="D5" s="45">
        <v>1</v>
      </c>
      <c r="E5" s="45">
        <v>1</v>
      </c>
      <c r="F5" s="45">
        <v>1</v>
      </c>
      <c r="G5" s="138">
        <v>0</v>
      </c>
      <c r="H5" s="138" t="s">
        <v>22</v>
      </c>
      <c r="I5" s="72">
        <f t="shared" si="0"/>
        <v>0.83333333333333326</v>
      </c>
      <c r="J5" s="79">
        <f t="shared" si="1"/>
        <v>0.83333333333333326</v>
      </c>
      <c r="K5" s="127" t="s">
        <v>310</v>
      </c>
      <c r="L5" s="129" t="s">
        <v>368</v>
      </c>
      <c r="M5" s="46"/>
      <c r="N5" s="85"/>
      <c r="O5" s="46"/>
      <c r="P5" s="46"/>
    </row>
    <row r="6" spans="1:16" ht="40.049999999999997" customHeight="1" x14ac:dyDescent="0.45">
      <c r="A6" s="70" t="s">
        <v>151</v>
      </c>
      <c r="B6" s="71" t="s">
        <v>234</v>
      </c>
      <c r="C6" s="88">
        <f>IF(IFC_PerformanceStandards="yes",1,0)</f>
        <v>0</v>
      </c>
      <c r="D6" s="45">
        <v>1</v>
      </c>
      <c r="E6" s="45">
        <v>1</v>
      </c>
      <c r="F6" s="45">
        <v>1</v>
      </c>
      <c r="G6" s="138">
        <v>0</v>
      </c>
      <c r="H6" s="138" t="s">
        <v>22</v>
      </c>
      <c r="I6" s="72">
        <f t="shared" si="0"/>
        <v>0.83333333333333326</v>
      </c>
      <c r="J6" s="79">
        <f t="shared" si="1"/>
        <v>0.83333333333333326</v>
      </c>
      <c r="K6" s="127" t="s">
        <v>310</v>
      </c>
      <c r="L6" s="129" t="s">
        <v>369</v>
      </c>
      <c r="M6" s="46"/>
      <c r="N6" s="85"/>
      <c r="O6" s="46"/>
      <c r="P6" s="46"/>
    </row>
    <row r="7" spans="1:16" ht="40.049999999999997" customHeight="1" x14ac:dyDescent="0.45">
      <c r="A7" s="70" t="s">
        <v>152</v>
      </c>
      <c r="B7" s="71" t="s">
        <v>235</v>
      </c>
      <c r="C7" s="88">
        <f>IF(IFC_PerformanceStandards="yes",1,0)</f>
        <v>0</v>
      </c>
      <c r="D7" s="45">
        <v>1</v>
      </c>
      <c r="E7" s="45">
        <v>1</v>
      </c>
      <c r="F7" s="45">
        <v>1</v>
      </c>
      <c r="G7" s="138">
        <v>0</v>
      </c>
      <c r="H7" s="138" t="s">
        <v>22</v>
      </c>
      <c r="I7" s="72">
        <f t="shared" si="0"/>
        <v>0.83333333333333326</v>
      </c>
      <c r="J7" s="79">
        <f t="shared" si="1"/>
        <v>0.83333333333333326</v>
      </c>
      <c r="K7" s="127" t="s">
        <v>310</v>
      </c>
      <c r="L7" s="129" t="s">
        <v>369</v>
      </c>
      <c r="M7" s="46"/>
      <c r="N7" s="85"/>
      <c r="O7" s="46"/>
      <c r="P7" s="46"/>
    </row>
    <row r="8" spans="1:16" ht="40.049999999999997" customHeight="1" x14ac:dyDescent="0.45">
      <c r="A8" s="70" t="s">
        <v>153</v>
      </c>
      <c r="B8" s="71" t="s">
        <v>236</v>
      </c>
      <c r="C8" s="88">
        <f>IF(IFC_PerformanceStandards="yes",1,0)</f>
        <v>0</v>
      </c>
      <c r="D8" s="45">
        <v>1</v>
      </c>
      <c r="E8" s="45">
        <v>1</v>
      </c>
      <c r="F8" s="45">
        <v>1</v>
      </c>
      <c r="G8" s="138">
        <v>0</v>
      </c>
      <c r="H8" s="138" t="s">
        <v>22</v>
      </c>
      <c r="I8" s="72">
        <f t="shared" si="0"/>
        <v>0.83333333333333326</v>
      </c>
      <c r="J8" s="79">
        <f t="shared" si="1"/>
        <v>0.83333333333333326</v>
      </c>
      <c r="K8" s="127" t="s">
        <v>310</v>
      </c>
      <c r="L8" s="129" t="s">
        <v>385</v>
      </c>
      <c r="M8" s="46"/>
      <c r="N8" s="85"/>
      <c r="O8" s="46"/>
      <c r="P8" s="46"/>
    </row>
    <row r="9" spans="1:16" ht="40.049999999999997" customHeight="1" x14ac:dyDescent="0.45">
      <c r="A9" s="70" t="s">
        <v>154</v>
      </c>
      <c r="B9" s="71" t="s">
        <v>1</v>
      </c>
      <c r="C9" s="88"/>
      <c r="D9" s="45">
        <v>0</v>
      </c>
      <c r="E9" s="45">
        <v>0</v>
      </c>
      <c r="F9" s="45">
        <v>0</v>
      </c>
      <c r="G9" s="45">
        <v>0</v>
      </c>
      <c r="H9" s="138" t="s">
        <v>22</v>
      </c>
      <c r="I9" s="72">
        <f t="shared" si="0"/>
        <v>0</v>
      </c>
      <c r="J9" s="79">
        <f t="shared" si="1"/>
        <v>0</v>
      </c>
      <c r="K9" s="127"/>
      <c r="L9" s="129" t="s">
        <v>342</v>
      </c>
      <c r="M9" s="129"/>
      <c r="N9" s="85"/>
      <c r="O9" s="46"/>
      <c r="P9" s="46"/>
    </row>
    <row r="10" spans="1:16" ht="40.049999999999997" customHeight="1" x14ac:dyDescent="0.45">
      <c r="A10" s="70" t="s">
        <v>155</v>
      </c>
      <c r="B10" s="71" t="s">
        <v>2</v>
      </c>
      <c r="C10" s="88"/>
      <c r="D10" s="45">
        <v>0</v>
      </c>
      <c r="E10" s="45">
        <v>0</v>
      </c>
      <c r="F10" s="45">
        <v>0</v>
      </c>
      <c r="G10" s="45">
        <v>0</v>
      </c>
      <c r="H10" s="138" t="s">
        <v>22</v>
      </c>
      <c r="I10" s="72">
        <f t="shared" si="0"/>
        <v>0</v>
      </c>
      <c r="J10" s="79">
        <f t="shared" si="1"/>
        <v>0</v>
      </c>
      <c r="K10" s="127"/>
      <c r="L10" s="129" t="s">
        <v>342</v>
      </c>
      <c r="M10" s="129"/>
      <c r="N10" s="85"/>
      <c r="O10" s="46"/>
      <c r="P10" s="46"/>
    </row>
    <row r="11" spans="1:16" ht="40.049999999999997" customHeight="1" x14ac:dyDescent="0.45">
      <c r="A11" s="70" t="s">
        <v>156</v>
      </c>
      <c r="B11" s="71" t="s">
        <v>14</v>
      </c>
      <c r="C11" s="88"/>
      <c r="D11" s="45">
        <f t="shared" ref="D11:D15" si="2">IF(C11="",0,C11)</f>
        <v>0</v>
      </c>
      <c r="E11" s="45">
        <v>0</v>
      </c>
      <c r="F11" s="45">
        <v>0</v>
      </c>
      <c r="G11" s="45">
        <v>0</v>
      </c>
      <c r="H11" s="138" t="s">
        <v>22</v>
      </c>
      <c r="I11" s="72">
        <f t="shared" si="0"/>
        <v>0</v>
      </c>
      <c r="J11" s="79">
        <f t="shared" si="1"/>
        <v>0</v>
      </c>
      <c r="K11" s="46"/>
      <c r="L11" s="129" t="s">
        <v>342</v>
      </c>
      <c r="M11" s="46"/>
      <c r="N11" s="85"/>
      <c r="O11" s="46"/>
      <c r="P11" s="46"/>
    </row>
    <row r="12" spans="1:16" ht="40.049999999999997" customHeight="1" x14ac:dyDescent="0.45">
      <c r="A12" s="70" t="s">
        <v>157</v>
      </c>
      <c r="B12" s="71" t="s">
        <v>3</v>
      </c>
      <c r="C12" s="88"/>
      <c r="D12" s="45">
        <v>1</v>
      </c>
      <c r="E12" s="45">
        <v>1</v>
      </c>
      <c r="F12" s="45">
        <v>1</v>
      </c>
      <c r="G12" s="138">
        <v>0</v>
      </c>
      <c r="H12" s="138" t="s">
        <v>22</v>
      </c>
      <c r="I12" s="72">
        <f t="shared" si="0"/>
        <v>0.83333333333333326</v>
      </c>
      <c r="J12" s="79">
        <f t="shared" si="1"/>
        <v>0.83333333333333326</v>
      </c>
      <c r="K12" s="127" t="s">
        <v>310</v>
      </c>
      <c r="L12" s="129" t="s">
        <v>386</v>
      </c>
      <c r="M12" s="46"/>
      <c r="N12" s="85"/>
      <c r="O12" s="46"/>
      <c r="P12" s="46"/>
    </row>
    <row r="13" spans="1:16" ht="40.049999999999997" customHeight="1" x14ac:dyDescent="0.45">
      <c r="A13" s="70" t="s">
        <v>158</v>
      </c>
      <c r="B13" s="71" t="s">
        <v>4</v>
      </c>
      <c r="C13" s="88">
        <f>IF(IFC_PerformanceStandards="yes",1,0)</f>
        <v>0</v>
      </c>
      <c r="D13" s="45">
        <v>1</v>
      </c>
      <c r="E13" s="45">
        <v>1</v>
      </c>
      <c r="F13" s="45">
        <v>1</v>
      </c>
      <c r="G13" s="138">
        <v>0</v>
      </c>
      <c r="H13" s="138" t="s">
        <v>22</v>
      </c>
      <c r="I13" s="72">
        <f t="shared" si="0"/>
        <v>0.83333333333333326</v>
      </c>
      <c r="J13" s="79">
        <f t="shared" si="1"/>
        <v>0.83333333333333326</v>
      </c>
      <c r="K13" s="127" t="s">
        <v>310</v>
      </c>
      <c r="L13" s="129" t="s">
        <v>326</v>
      </c>
      <c r="M13" s="46"/>
      <c r="N13" s="85"/>
      <c r="O13" s="46"/>
      <c r="P13" s="46"/>
    </row>
    <row r="14" spans="1:16" ht="40.049999999999997" customHeight="1" x14ac:dyDescent="0.45">
      <c r="A14" s="70" t="s">
        <v>159</v>
      </c>
      <c r="B14" s="71" t="s">
        <v>105</v>
      </c>
      <c r="C14" s="88"/>
      <c r="D14" s="45">
        <v>0</v>
      </c>
      <c r="E14" s="45">
        <v>0</v>
      </c>
      <c r="F14" s="45">
        <v>0</v>
      </c>
      <c r="G14" s="45">
        <v>0</v>
      </c>
      <c r="H14" s="138" t="s">
        <v>22</v>
      </c>
      <c r="I14" s="72">
        <f t="shared" si="0"/>
        <v>0</v>
      </c>
      <c r="J14" s="79">
        <f t="shared" si="1"/>
        <v>0</v>
      </c>
      <c r="K14" s="126"/>
      <c r="L14" s="129" t="s">
        <v>342</v>
      </c>
      <c r="M14" s="129" t="s">
        <v>327</v>
      </c>
      <c r="N14" s="85"/>
      <c r="O14" s="46"/>
      <c r="P14" s="46"/>
    </row>
    <row r="15" spans="1:16" ht="40.049999999999997" customHeight="1" x14ac:dyDescent="0.45">
      <c r="A15" s="70" t="s">
        <v>160</v>
      </c>
      <c r="B15" s="71" t="s">
        <v>104</v>
      </c>
      <c r="C15" s="88"/>
      <c r="D15" s="45">
        <f t="shared" si="2"/>
        <v>0</v>
      </c>
      <c r="E15" s="45">
        <v>0</v>
      </c>
      <c r="F15" s="45">
        <v>0</v>
      </c>
      <c r="G15" s="45">
        <v>0</v>
      </c>
      <c r="H15" s="138" t="s">
        <v>22</v>
      </c>
      <c r="I15" s="72">
        <f t="shared" si="0"/>
        <v>0</v>
      </c>
      <c r="J15" s="79">
        <f t="shared" si="1"/>
        <v>0</v>
      </c>
      <c r="K15" s="46"/>
      <c r="L15" s="129" t="s">
        <v>342</v>
      </c>
      <c r="M15" s="129" t="s">
        <v>327</v>
      </c>
      <c r="N15" s="85"/>
      <c r="O15" s="46"/>
      <c r="P15" s="46"/>
    </row>
    <row r="16" spans="1:16" ht="40.049999999999997" customHeight="1" x14ac:dyDescent="0.45">
      <c r="A16" s="70" t="s">
        <v>161</v>
      </c>
      <c r="B16" s="71" t="s">
        <v>237</v>
      </c>
      <c r="C16" s="88">
        <f>IF(Equator_Principles="yes",1,0)</f>
        <v>0</v>
      </c>
      <c r="D16" s="45">
        <v>1</v>
      </c>
      <c r="E16" s="45">
        <v>1</v>
      </c>
      <c r="F16" s="45">
        <v>1</v>
      </c>
      <c r="G16" s="138">
        <v>0</v>
      </c>
      <c r="H16" s="138" t="s">
        <v>22</v>
      </c>
      <c r="I16" s="72">
        <f t="shared" si="0"/>
        <v>0.83333333333333326</v>
      </c>
      <c r="J16" s="79">
        <f t="shared" si="1"/>
        <v>0.83333333333333326</v>
      </c>
      <c r="K16" s="127" t="s">
        <v>310</v>
      </c>
      <c r="L16" s="129" t="s">
        <v>348</v>
      </c>
      <c r="M16" s="46"/>
      <c r="N16" s="85"/>
      <c r="O16" s="46"/>
      <c r="P16" s="46"/>
    </row>
    <row r="17" spans="1:16" ht="40.049999999999997" customHeight="1" x14ac:dyDescent="0.45">
      <c r="A17" s="70" t="s">
        <v>162</v>
      </c>
      <c r="B17" s="71" t="s">
        <v>238</v>
      </c>
      <c r="C17" s="90">
        <f>IF(IFC_PerformanceStandards="yes",1,0)</f>
        <v>0</v>
      </c>
      <c r="D17" s="45">
        <v>1</v>
      </c>
      <c r="E17" s="45">
        <v>1</v>
      </c>
      <c r="F17" s="45">
        <v>1</v>
      </c>
      <c r="G17" s="138">
        <v>0</v>
      </c>
      <c r="H17" s="138" t="s">
        <v>22</v>
      </c>
      <c r="I17" s="72">
        <f t="shared" si="0"/>
        <v>0.83333333333333326</v>
      </c>
      <c r="J17" s="79">
        <f t="shared" si="1"/>
        <v>0.83333333333333326</v>
      </c>
      <c r="K17" s="127" t="s">
        <v>310</v>
      </c>
      <c r="L17" s="129" t="s">
        <v>367</v>
      </c>
      <c r="M17" s="46"/>
      <c r="N17" s="85"/>
      <c r="O17" s="46"/>
      <c r="P17" s="46"/>
    </row>
    <row r="18" spans="1:16" ht="40.049999999999997" customHeight="1" x14ac:dyDescent="0.45">
      <c r="A18" s="70" t="s">
        <v>163</v>
      </c>
      <c r="B18" s="71" t="s">
        <v>5</v>
      </c>
      <c r="C18" s="90"/>
      <c r="D18" s="45">
        <v>1</v>
      </c>
      <c r="E18" s="45">
        <v>1</v>
      </c>
      <c r="F18" s="45">
        <v>1</v>
      </c>
      <c r="G18" s="138">
        <v>0</v>
      </c>
      <c r="H18" s="138" t="s">
        <v>22</v>
      </c>
      <c r="I18" s="72">
        <f t="shared" si="0"/>
        <v>0.83333333333333326</v>
      </c>
      <c r="J18" s="79">
        <f t="shared" si="1"/>
        <v>0.83333333333333326</v>
      </c>
      <c r="K18" s="127" t="s">
        <v>310</v>
      </c>
      <c r="L18" s="129" t="s">
        <v>387</v>
      </c>
      <c r="M18" s="46"/>
      <c r="N18" s="85"/>
      <c r="O18" s="46"/>
      <c r="P18" s="46"/>
    </row>
    <row r="19" spans="1:16" s="50" customFormat="1" ht="40.049999999999997" customHeight="1" x14ac:dyDescent="0.45">
      <c r="A19" s="74" t="s">
        <v>85</v>
      </c>
      <c r="B19" s="75"/>
      <c r="C19" s="91"/>
      <c r="D19" s="48">
        <f>AVERAGE(D4:D18)*10</f>
        <v>6.6666666666666661</v>
      </c>
      <c r="E19" s="47"/>
      <c r="F19" s="47"/>
      <c r="G19" s="47"/>
      <c r="H19" s="47"/>
      <c r="I19" s="76">
        <f>IFERROR(J19/D19,"")</f>
        <v>0.83333333333333326</v>
      </c>
      <c r="J19" s="80">
        <f>AVERAGE(J4:J18)*10</f>
        <v>5.5555555555555545</v>
      </c>
      <c r="K19" s="49"/>
      <c r="L19" s="49"/>
      <c r="M19" s="49"/>
      <c r="N19" s="86"/>
      <c r="O19" s="49"/>
      <c r="P19" s="49"/>
    </row>
    <row r="20" spans="1:16" ht="13.15" x14ac:dyDescent="0.45">
      <c r="A20" s="77" t="s">
        <v>131</v>
      </c>
      <c r="B20" s="78"/>
      <c r="C20" s="92"/>
      <c r="D20" s="52">
        <f>D19/10</f>
        <v>0.66666666666666663</v>
      </c>
      <c r="E20" s="51"/>
      <c r="F20" s="51"/>
      <c r="G20" s="51"/>
      <c r="H20" s="51"/>
      <c r="I20" s="81"/>
      <c r="J20" s="82">
        <f>J19/10</f>
        <v>0.55555555555555547</v>
      </c>
      <c r="K20" s="53"/>
      <c r="L20" s="53"/>
      <c r="M20" s="53"/>
      <c r="N20" s="87"/>
      <c r="O20" s="53"/>
      <c r="P20" s="53"/>
    </row>
  </sheetData>
  <sheetProtection algorithmName="SHA-512" hashValue="lEMrZExg+u7BmkD6gdiEsj6syzVd1HMjJzCH/dDlwm85y9b1j6SkVi49zcJFKFJgTqmEhOxeQU38lk9MyLRWjA==" saltValue="AXum65jzHKfby0ijFK89gA==" spinCount="100000" sheet="1" objects="1" scenarios="1" formatColumns="0" formatRows="0"/>
  <customSheetViews>
    <customSheetView guid="{4F865F69-4110-4E3D-BDF1-E656C591F0E8}" topLeftCell="A7">
      <selection activeCell="C14" sqref="C14"/>
      <pageMargins left="0.7" right="0.7" top="0.75" bottom="0.75" header="0.3" footer="0.3"/>
      <pageSetup paperSize="9" orientation="portrait" r:id="rId1"/>
    </customSheetView>
  </customSheetViews>
  <hyperlinks>
    <hyperlink ref="K4" r:id="rId2" xr:uid="{00000000-0004-0000-0800-000000000000}"/>
    <hyperlink ref="K5" r:id="rId3" xr:uid="{00000000-0004-0000-0800-000001000000}"/>
    <hyperlink ref="K6" r:id="rId4" xr:uid="{00000000-0004-0000-0800-000002000000}"/>
    <hyperlink ref="K7" r:id="rId5" xr:uid="{00000000-0004-0000-0800-000003000000}"/>
    <hyperlink ref="K8" r:id="rId6" xr:uid="{00000000-0004-0000-0800-000004000000}"/>
    <hyperlink ref="K17" r:id="rId7" xr:uid="{00000000-0004-0000-0800-000005000000}"/>
    <hyperlink ref="K18" r:id="rId8" xr:uid="{00000000-0004-0000-0800-000006000000}"/>
    <hyperlink ref="K12" r:id="rId9" xr:uid="{00000000-0004-0000-0800-000007000000}"/>
    <hyperlink ref="K13" r:id="rId10" xr:uid="{00000000-0004-0000-0800-000008000000}"/>
    <hyperlink ref="K16" r:id="rId11" xr:uid="{00000000-0004-0000-0800-000009000000}"/>
  </hyperlinks>
  <pageMargins left="0.7" right="0.7" top="0.75" bottom="0.75" header="0.3" footer="0.3"/>
  <pageSetup paperSize="9" orientation="portrait" r:id="rId12"/>
  <extLst>
    <ext xmlns:x14="http://schemas.microsoft.com/office/spreadsheetml/2009/9/main" uri="{CCE6A557-97BC-4b89-ADB6-D9C93CAAB3DF}">
      <x14:dataValidations xmlns:xm="http://schemas.microsoft.com/office/excel/2006/main" count="1">
        <x14:dataValidation type="list" allowBlank="1" showDropDown="1" showErrorMessage="1" error="Please insert 0, 1 or n.a.!" xr:uid="{00000000-0002-0000-0800-000000000000}">
          <x14:formula1>
            <xm:f>'Data vals &amp; cals'!$A$2:$A$4</xm:f>
          </x14:formula1>
          <xm:sqref>E4:H18</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20</vt:i4>
      </vt:variant>
    </vt:vector>
  </HeadingPairs>
  <TitlesOfParts>
    <vt:vector size="33" baseType="lpstr">
      <vt:lpstr>Overview scores</vt:lpstr>
      <vt:lpstr>Financial activity &amp; Relevancy</vt:lpstr>
      <vt:lpstr>Documents &amp; Standards</vt:lpstr>
      <vt:lpstr>Corruption</vt:lpstr>
      <vt:lpstr>Climate change</vt:lpstr>
      <vt:lpstr>Gender equality</vt:lpstr>
      <vt:lpstr>Health</vt:lpstr>
      <vt:lpstr>Human rights</vt:lpstr>
      <vt:lpstr>Nature</vt:lpstr>
      <vt:lpstr>Financial sector</vt:lpstr>
      <vt:lpstr>Power Generation</vt:lpstr>
      <vt:lpstr>Transparency &amp; Accountability</vt:lpstr>
      <vt:lpstr>Data vals &amp; cals</vt:lpstr>
      <vt:lpstr>'Climate change'!_Ref421786001</vt:lpstr>
      <vt:lpstr>'Climate change'!_Ref421786002</vt:lpstr>
      <vt:lpstr>'Climate change'!_Ref421786004</vt:lpstr>
      <vt:lpstr>Corporate_credits</vt:lpstr>
      <vt:lpstr>Equator_Principles</vt:lpstr>
      <vt:lpstr>'Overview scores'!Final_score</vt:lpstr>
      <vt:lpstr>'Climate change'!h.3l18frh</vt:lpstr>
      <vt:lpstr>IFC_EnvironmentalHealthandSafetyGuidelines</vt:lpstr>
      <vt:lpstr>IFC_PerformanceStandards</vt:lpstr>
      <vt:lpstr>OECD_GuidelinesforMNEs</vt:lpstr>
      <vt:lpstr>'Overview scores'!Overview_scores</vt:lpstr>
      <vt:lpstr>Overview_scores</vt:lpstr>
      <vt:lpstr>Policydocuments_and_websites</vt:lpstr>
      <vt:lpstr>Remark___Hyperlink</vt:lpstr>
      <vt:lpstr>Score_collective_policy</vt:lpstr>
      <vt:lpstr>Subscribed_collective_policies_and_standards</vt:lpstr>
      <vt:lpstr>UN_GlobalCompact</vt:lpstr>
      <vt:lpstr>UN_PRI</vt:lpstr>
      <vt:lpstr>Yes___No</vt:lpstr>
      <vt:lpstr>Yes_No_subscribed_to_collective_principles_and_policies</vt:lpstr>
    </vt:vector>
  </TitlesOfParts>
  <Company>Profundo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FFGI Policy Assessment Methodology 2018 - Tool</dc:title>
  <dc:creator>Anniek Herder</dc:creator>
  <cp:lastModifiedBy>Daiyaan Halim</cp:lastModifiedBy>
  <cp:lastPrinted>2013-02-26T16:32:39Z</cp:lastPrinted>
  <dcterms:created xsi:type="dcterms:W3CDTF">2012-03-02T14:54:10Z</dcterms:created>
  <dcterms:modified xsi:type="dcterms:W3CDTF">2020-05-24T15:49:57Z</dcterms:modified>
</cp:coreProperties>
</file>