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defaultThemeVersion="124226"/>
  <mc:AlternateContent xmlns:mc="http://schemas.openxmlformats.org/markup-compatibility/2006">
    <mc:Choice Requires="x15">
      <x15ac:absPath xmlns:x15ac="http://schemas.microsoft.com/office/spreadsheetml/2010/11/ac" url="https://d.docs.live.net/69c17aa68a107821/Desktop/"/>
    </mc:Choice>
  </mc:AlternateContent>
  <xr:revisionPtr revIDLastSave="7" documentId="8_{4307E542-9BC3-4505-B1E8-6BE5A973291E}" xr6:coauthVersionLast="45" xr6:coauthVersionMax="45" xr10:uidLastSave="{A3D813E3-17E9-4645-AF19-34FC3E33A7F4}"/>
  <workbookProtection workbookAlgorithmName="SHA-512" workbookHashValue="sg21Mup13eA32APM+8DIoS5Rqa+Ew7PX4k/O6xvE+HBEmLpxbIpXl8yh7ehpg9hIggahgWFJCmYhtwSSRkq9aA==" workbookSaltValue="NFMJyc9hZx5tADc2SjgdsA==" workbookSpinCount="100000" lockStructure="1"/>
  <bookViews>
    <workbookView xWindow="-98" yWindow="-98" windowWidth="20715" windowHeight="13276" tabRatio="875" xr2:uid="{00000000-000D-0000-FFFF-FFFF00000000}"/>
  </bookViews>
  <sheets>
    <sheet name="Overview scores" sheetId="22" r:id="rId1"/>
    <sheet name="Financial activity &amp; Relevancy" sheetId="29" r:id="rId2"/>
    <sheet name="Documents &amp; Standards" sheetId="1" r:id="rId3"/>
    <sheet name="Animal welfare" sheetId="3" state="hidden" r:id="rId4"/>
    <sheet name="Climate change" sheetId="4" r:id="rId5"/>
    <sheet name="Nature" sheetId="8" r:id="rId6"/>
    <sheet name="Health" sheetId="5" r:id="rId7"/>
    <sheet name="Human rights" sheetId="6" r:id="rId8"/>
    <sheet name="Corruption" sheetId="24" r:id="rId9"/>
    <sheet name="Gender equality" sheetId="25" r:id="rId10"/>
    <sheet name="Labour rights" sheetId="7" state="hidden" r:id="rId11"/>
    <sheet name="Tax" sheetId="10" state="hidden" r:id="rId12"/>
    <sheet name="Arms" sheetId="12" state="hidden" r:id="rId13"/>
    <sheet name="Fisheries" sheetId="16" state="hidden" r:id="rId14"/>
    <sheet name="Food" sheetId="13" state="hidden" r:id="rId15"/>
    <sheet name="Forestry" sheetId="14" state="hidden" r:id="rId16"/>
    <sheet name="Housing &amp; Real estate" sheetId="17" state="hidden" r:id="rId17"/>
    <sheet name="Manufacturing industry" sheetId="18" state="hidden" r:id="rId18"/>
    <sheet name="Mining" sheetId="19" state="hidden" r:id="rId19"/>
    <sheet name="Oil &amp; Gas" sheetId="20" state="hidden" r:id="rId20"/>
    <sheet name="Power Generation" sheetId="21" r:id="rId21"/>
    <sheet name="Consumer protection" sheetId="26" state="hidden" r:id="rId22"/>
    <sheet name="Financial inclusion" sheetId="27" state="hidden" r:id="rId23"/>
    <sheet name="Remuneration" sheetId="9" state="hidden" r:id="rId24"/>
    <sheet name="Financial sector" sheetId="15" r:id="rId25"/>
    <sheet name="Transparency &amp; Accountability" sheetId="11" r:id="rId26"/>
    <sheet name="Data vals &amp; cals" sheetId="28" state="hidden" r:id="rId27"/>
  </sheets>
  <definedNames>
    <definedName name="_ftnref1" localSheetId="12">Arms!$B$11</definedName>
    <definedName name="_Ref254003886" localSheetId="3">'Animal welfare'!$A$4</definedName>
    <definedName name="_Ref254003904" localSheetId="3">'Animal welfare'!$A$17</definedName>
    <definedName name="_Ref254003920" localSheetId="3">'Animal welfare'!$A$18</definedName>
    <definedName name="_Ref254003941" localSheetId="3">'Animal welfare'!$A$15</definedName>
    <definedName name="_Ref254003976" localSheetId="3">'Animal welfare'!$A$10</definedName>
    <definedName name="_Ref254003993" localSheetId="3">'Animal welfare'!$A$11</definedName>
    <definedName name="_Ref254004011" localSheetId="3">'Animal welfare'!$A$12</definedName>
    <definedName name="_Ref254004029" localSheetId="3">'Animal welfare'!$A$5</definedName>
    <definedName name="_Ref254004045" localSheetId="3">'Animal welfare'!$A$6</definedName>
    <definedName name="_Ref254004060" localSheetId="3">'Animal welfare'!$A$8</definedName>
    <definedName name="_Ref254004080" localSheetId="3">'Animal welfare'!$A$14</definedName>
    <definedName name="_Ref254004105" localSheetId="3">'Animal welfare'!$A$13</definedName>
    <definedName name="_Ref421786001" localSheetId="4">'Climate change'!$B$18</definedName>
    <definedName name="_Ref421786002" localSheetId="4">'Climate change'!$B$20</definedName>
    <definedName name="_Ref421786004" localSheetId="4">'Climate change'!$B$21</definedName>
    <definedName name="_Ref444869241" localSheetId="16">'Housing &amp; Real estate'!$B$6</definedName>
    <definedName name="_Ref444869245" localSheetId="16">'Housing &amp; Real estate'!$B$7</definedName>
    <definedName name="_Ref444869251" localSheetId="16">'Housing &amp; Real estate'!$B$8</definedName>
    <definedName name="_Ref444869589" localSheetId="16">'Housing &amp; Real estate'!$B$12</definedName>
    <definedName name="_Ref444869601" localSheetId="16">'Housing &amp; Real estate'!$B$13</definedName>
    <definedName name="_Ref444869637" localSheetId="16">'Housing &amp; Real estate'!$B$15</definedName>
    <definedName name="_Ref444869644" localSheetId="16">'Housing &amp; Real estate'!$B$16</definedName>
    <definedName name="_Ref444869672" localSheetId="16">'Housing &amp; Real estate'!$B$17</definedName>
    <definedName name="_Ref444869675" localSheetId="16">'Housing &amp; Real estate'!$B$18</definedName>
    <definedName name="_Ref444871073" localSheetId="16">'Housing &amp; Real estate'!#REF!</definedName>
    <definedName name="_Ref444871209" localSheetId="16">'Housing &amp; Real estate'!$B$14</definedName>
    <definedName name="_Ref444872024" localSheetId="16">'Housing &amp; Real estate'!$B$10</definedName>
    <definedName name="_Ref444872072" localSheetId="16">'Housing &amp; Real estate'!$B$11</definedName>
    <definedName name="_Ref444872221" localSheetId="16">'Housing &amp; Real estate'!$B$19</definedName>
    <definedName name="_Ref444872432" localSheetId="16">'Housing &amp; Real estate'!$B$20</definedName>
    <definedName name="_Ref444872584" localSheetId="16">'Housing &amp; Real estate'!$B$21</definedName>
    <definedName name="_Ref444872587" localSheetId="16">'Housing &amp; Real estate'!$B$22</definedName>
    <definedName name="_Ref444872942" localSheetId="16">'Housing &amp; Real estate'!#REF!</definedName>
    <definedName name="_Ref444873079" localSheetId="16">'Housing &amp; Real estate'!$B$9</definedName>
    <definedName name="_Ref444873117" localSheetId="16">'Housing &amp; Real estate'!$B$23</definedName>
    <definedName name="_Ref444873119" localSheetId="16">'Housing &amp; Real estate'!$B$24</definedName>
    <definedName name="_Ref444873162" localSheetId="16">'Housing &amp; Real estate'!$B$25</definedName>
    <definedName name="_Ref444873163" localSheetId="16">'Housing &amp; Real estate'!$B$26</definedName>
    <definedName name="_Ref444873165" localSheetId="16">'Housing &amp; Real estate'!$B$27</definedName>
    <definedName name="_Ref444873167" localSheetId="16">'Housing &amp; Real estate'!$B$28</definedName>
    <definedName name="_Ref444873169" localSheetId="16">'Housing &amp; Real estate'!$B$29</definedName>
    <definedName name="_Ref444873173" localSheetId="16">'Housing &amp; Real estate'!$B$30</definedName>
    <definedName name="_Ref444873176" localSheetId="16">'Housing &amp; Real estate'!$B$32</definedName>
    <definedName name="_Ref444874105" localSheetId="16">'Housing &amp; Real estate'!$B$4</definedName>
    <definedName name="_Ref449010298" localSheetId="16">'Housing &amp; Real estate'!#REF!</definedName>
    <definedName name="CDP_CarbonAction" localSheetId="21">'Documents &amp; Standards'!#REF!</definedName>
    <definedName name="CDP_CarbonAction" localSheetId="8">'Documents &amp; Standards'!#REF!</definedName>
    <definedName name="CDP_CarbonAction" localSheetId="22">'Documents &amp; Standards'!#REF!</definedName>
    <definedName name="CDP_CarbonAction" localSheetId="0">'Overview scores'!#REF!</definedName>
    <definedName name="CDP_CarbonAction">'Documents &amp; Standards'!#REF!</definedName>
    <definedName name="ClimateChangeProgram" localSheetId="21">'Documents &amp; Standards'!#REF!</definedName>
    <definedName name="ClimateChangeProgram" localSheetId="8">'Documents &amp; Standards'!#REF!</definedName>
    <definedName name="ClimateChangeProgram" localSheetId="22">'Documents &amp; Standards'!#REF!</definedName>
    <definedName name="ClimateChangeProgram" localSheetId="0">'Overview scores'!#REF!</definedName>
    <definedName name="ClimateChangeProgram">'Documents &amp; Standards'!#REF!</definedName>
    <definedName name="Corporate_credits" localSheetId="0">'Overview scores'!#REF!</definedName>
    <definedName name="Corporate_credits">'Documents &amp; Standards'!$U$2</definedName>
    <definedName name="Draft_score" localSheetId="21">'Documents &amp; Standards'!#REF!</definedName>
    <definedName name="Draft_score" localSheetId="8">'Documents &amp; Standards'!#REF!</definedName>
    <definedName name="Draft_score" localSheetId="22">'Documents &amp; Standards'!#REF!</definedName>
    <definedName name="Draft_score" localSheetId="0">'Overview scores'!#REF!</definedName>
    <definedName name="Draft_score">'Documents &amp; Standards'!#REF!</definedName>
    <definedName name="Equator_Principles" localSheetId="0">'Overview scores'!#REF!</definedName>
    <definedName name="Equator_Principles">'Documents &amp; Standards'!$O$3</definedName>
    <definedName name="EUCodeofConductforArmsExports" localSheetId="21">'Documents &amp; Standards'!#REF!</definedName>
    <definedName name="EUCodeofConductforArmsExports" localSheetId="8">'Documents &amp; Standards'!#REF!</definedName>
    <definedName name="EUCodeofConductforArmsExports" localSheetId="22">'Documents &amp; Standards'!#REF!</definedName>
    <definedName name="EUCodeofConductforArmsExports" localSheetId="0">'Overview scores'!#REF!</definedName>
    <definedName name="EUCodeofConductforArmsExports">'Documents &amp; Standards'!#REF!</definedName>
    <definedName name="ExtractiveIndustriesTransparencyInitiative" localSheetId="21">'Documents &amp; Standards'!#REF!</definedName>
    <definedName name="ExtractiveIndustriesTransparencyInitiative" localSheetId="8">'Documents &amp; Standards'!#REF!</definedName>
    <definedName name="ExtractiveIndustriesTransparencyInitiative" localSheetId="22">'Documents &amp; Standards'!#REF!</definedName>
    <definedName name="ExtractiveIndustriesTransparencyInitiative" localSheetId="0">'Overview scores'!#REF!</definedName>
    <definedName name="ExtractiveIndustriesTransparencyInitiative">'Documents &amp; Standards'!#REF!</definedName>
    <definedName name="Final_score" localSheetId="21">'Documents &amp; Standards'!#REF!</definedName>
    <definedName name="Final_score" localSheetId="8">'Documents &amp; Standards'!#REF!</definedName>
    <definedName name="Final_score" localSheetId="22">'Documents &amp; Standards'!#REF!</definedName>
    <definedName name="Final_score" localSheetId="0">'Overview scores'!$D$4</definedName>
    <definedName name="Final_score">'Documents &amp; Standards'!#REF!</definedName>
    <definedName name="h.3l18frh" localSheetId="4">'Climate change'!$B$22</definedName>
    <definedName name="IFC_EnvironmentalHealthandSafetyGuidelines" localSheetId="0">'Overview scores'!#REF!</definedName>
    <definedName name="IFC_EnvironmentalHealthandSafetyGuidelines">'Documents &amp; Standards'!$O$4</definedName>
    <definedName name="IFC_PerformanceStandards" localSheetId="0">'Overview scores'!#REF!</definedName>
    <definedName name="IFC_PerformanceStandards">'Documents &amp; Standards'!$O$5</definedName>
    <definedName name="IntnlCouncilOnMiningAndMetals" localSheetId="21">'Documents &amp; Standards'!#REF!</definedName>
    <definedName name="IntnlCouncilOnMiningAndMetals" localSheetId="8">'Documents &amp; Standards'!#REF!</definedName>
    <definedName name="IntnlCouncilOnMiningAndMetals" localSheetId="22">'Documents &amp; Standards'!#REF!</definedName>
    <definedName name="IntnlCouncilOnMiningAndMetals" localSheetId="0">'Overview scores'!#REF!</definedName>
    <definedName name="IntnlCouncilOnMiningAndMetals">'Documents &amp; Standards'!#REF!</definedName>
    <definedName name="OECD_DDGuidelines_Resp.SupChns_Minerals_ConflictAffectedHighRiskAreas" localSheetId="21">'Documents &amp; Standards'!#REF!</definedName>
    <definedName name="OECD_DDGuidelines_Resp.SupChns_Minerals_ConflictAffectedHighRiskAreas" localSheetId="8">'Documents &amp; Standards'!#REF!</definedName>
    <definedName name="OECD_DDGuidelines_Resp.SupChns_Minerals_ConflictAffectedHighRiskAreas" localSheetId="22">'Documents &amp; Standards'!#REF!</definedName>
    <definedName name="OECD_DDGuidelines_Resp.SupChns_Minerals_ConflictAffectedHighRiskAreas" localSheetId="0">'Overview scores'!#REF!</definedName>
    <definedName name="OECD_DDGuidelines_Resp.SupChns_Minerals_ConflictAffectedHighRiskAreas">'Documents &amp; Standards'!#REF!</definedName>
    <definedName name="OECD_GuidelinesforMNEs" localSheetId="0">'Overview scores'!#REF!</definedName>
    <definedName name="OECD_GuidelinesforMNEs">'Documents &amp; Standards'!$O$6</definedName>
    <definedName name="Overview_scores" localSheetId="0">'Overview scores'!$A$4:$D$4</definedName>
    <definedName name="Overview_scores">'Documents &amp; Standards'!$N$2:$U$2</definedName>
    <definedName name="Policydocuments_and_websites" localSheetId="0">'Overview scores'!#REF!</definedName>
    <definedName name="Policydocuments_and_websites">'Documents &amp; Standards'!$A$2</definedName>
    <definedName name="Remark___Hyperlink" localSheetId="0">'Overview scores'!#REF!</definedName>
    <definedName name="Remark___Hyperlink">'Documents &amp; Standards'!$T$2</definedName>
    <definedName name="RioDeclaration" localSheetId="21">'Documents &amp; Standards'!#REF!</definedName>
    <definedName name="RioDeclaration" localSheetId="8">'Documents &amp; Standards'!#REF!</definedName>
    <definedName name="RioDeclaration" localSheetId="22">'Documents &amp; Standards'!#REF!</definedName>
    <definedName name="RioDeclaration" localSheetId="0">'Overview scores'!#REF!</definedName>
    <definedName name="RioDeclaration">'Documents &amp; Standards'!#REF!</definedName>
    <definedName name="Score_collective_policy" localSheetId="0">'Overview scores'!#REF!</definedName>
    <definedName name="Score_collective_policy">'Documents &amp; Standards'!$O$2</definedName>
    <definedName name="Subscribed_collective_policies_and_standards" localSheetId="0">'Overview scores'!#REF!</definedName>
    <definedName name="Subscribed_collective_policies_and_standards">'Documents &amp; Standards'!$N$2</definedName>
    <definedName name="UN_GlobalCompact" localSheetId="0">'Overview scores'!#REF!</definedName>
    <definedName name="UN_GlobalCompact">'Documents &amp; Standards'!$O$7</definedName>
    <definedName name="UN_GPs_BusinessHumanRights" localSheetId="21">'Documents &amp; Standards'!#REF!</definedName>
    <definedName name="UN_GPs_BusinessHumanRights" localSheetId="8">'Documents &amp; Standards'!#REF!</definedName>
    <definedName name="UN_GPs_BusinessHumanRights" localSheetId="22">'Documents &amp; Standards'!#REF!</definedName>
    <definedName name="UN_GPs_BusinessHumanRights" localSheetId="0">'Overview scores'!#REF!</definedName>
    <definedName name="UN_GPs_BusinessHumanRights">'Documents &amp; Standards'!#REF!</definedName>
    <definedName name="UN_PRI" localSheetId="0">'Overview scores'!#REF!</definedName>
    <definedName name="UN_PRI">'Documents &amp; Standards'!$O$8</definedName>
    <definedName name="WWF_GoldStandard" localSheetId="21">'Documents &amp; Standards'!#REF!</definedName>
    <definedName name="WWF_GoldStandard" localSheetId="8">'Documents &amp; Standards'!#REF!</definedName>
    <definedName name="WWF_GoldStandard" localSheetId="22">'Documents &amp; Standards'!#REF!</definedName>
    <definedName name="WWF_GoldStandard" localSheetId="0">'Overview scores'!#REF!</definedName>
    <definedName name="WWF_GoldStandard">'Documents &amp; Standards'!#REF!</definedName>
    <definedName name="Yes___No" localSheetId="0">'Overview scores'!#REF!</definedName>
    <definedName name="Yes___No">'Documents &amp; Standards'!$O$2</definedName>
    <definedName name="Yes_No_subscribed_to_collective_principles_and_policies" localSheetId="0">'Overview scores'!#REF!</definedName>
    <definedName name="Yes_No_subscribed_to_collective_principles_and_policies">'Documents &amp; Standards'!$O:$O</definedName>
  </definedNames>
  <calcPr calcId="191029"/>
  <customWorkbookViews>
    <customWorkbookView name="Flex user - Persoonlijke weergave" guid="{4F865F69-4110-4E3D-BDF1-E656C591F0E8}" mergeInterval="0" personalView="1" xWindow="938" yWindow="32" windowWidth="961" windowHeight="746" tabRatio="875" activeSheetId="2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 i="21" l="1"/>
  <c r="C5" i="17" l="1"/>
  <c r="C4" i="17"/>
  <c r="D36" i="19" l="1"/>
  <c r="D34" i="19"/>
  <c r="D32" i="19"/>
  <c r="C35" i="19"/>
  <c r="D35" i="19" s="1"/>
  <c r="C33" i="19"/>
  <c r="D33" i="19" s="1"/>
  <c r="D16" i="13" l="1"/>
  <c r="I16" i="13" s="1"/>
  <c r="J16" i="13" s="1"/>
  <c r="D5" i="17"/>
  <c r="J5" i="17" s="1"/>
  <c r="K5" i="17" s="1"/>
  <c r="C10" i="6" l="1"/>
  <c r="D24" i="11" l="1"/>
  <c r="I24" i="11" s="1"/>
  <c r="J24" i="11" s="1"/>
  <c r="D4" i="7"/>
  <c r="D5" i="7"/>
  <c r="I5" i="7" s="1"/>
  <c r="J5" i="7" s="1"/>
  <c r="D10" i="6"/>
  <c r="I10" i="6" s="1"/>
  <c r="J10" i="6" s="1"/>
  <c r="D15" i="5"/>
  <c r="I15" i="5" s="1"/>
  <c r="J15" i="5" s="1"/>
  <c r="I4" i="7" l="1"/>
  <c r="J4" i="7" s="1"/>
  <c r="D17" i="25"/>
  <c r="I17" i="25" s="1"/>
  <c r="J17" i="25" s="1"/>
  <c r="I9" i="25"/>
  <c r="J9" i="25" s="1"/>
  <c r="I8" i="4"/>
  <c r="J8" i="4" s="1"/>
  <c r="D16" i="3"/>
  <c r="I16" i="3" s="1"/>
  <c r="J16" i="3" s="1"/>
  <c r="D14" i="3"/>
  <c r="D15" i="3"/>
  <c r="D17" i="3"/>
  <c r="D18" i="3"/>
  <c r="C12" i="5" l="1"/>
  <c r="D28" i="4" l="1"/>
  <c r="I28" i="4" s="1"/>
  <c r="D26" i="4"/>
  <c r="I26" i="4" s="1"/>
  <c r="D4" i="17"/>
  <c r="J4" i="17" s="1"/>
  <c r="J31" i="17"/>
  <c r="D4" i="26"/>
  <c r="J4" i="26" s="1"/>
  <c r="D9" i="24"/>
  <c r="I9" i="24" s="1"/>
  <c r="I4" i="3" l="1"/>
  <c r="D31" i="20"/>
  <c r="I31" i="20" s="1"/>
  <c r="I6" i="24" l="1"/>
  <c r="J6" i="24" s="1"/>
  <c r="I6" i="11"/>
  <c r="J6" i="11" s="1"/>
  <c r="D7" i="11"/>
  <c r="I7" i="11" s="1"/>
  <c r="J7" i="11" s="1"/>
  <c r="D8" i="11"/>
  <c r="I8" i="11" s="1"/>
  <c r="J8" i="11" s="1"/>
  <c r="D9" i="11"/>
  <c r="I9" i="11" s="1"/>
  <c r="J9" i="11" s="1"/>
  <c r="I10" i="11"/>
  <c r="J10" i="11" s="1"/>
  <c r="D11" i="11"/>
  <c r="I11" i="11" s="1"/>
  <c r="J11" i="11" s="1"/>
  <c r="D12" i="11"/>
  <c r="I12" i="11" s="1"/>
  <c r="J12" i="11" s="1"/>
  <c r="D13" i="11"/>
  <c r="I13" i="11" s="1"/>
  <c r="J13" i="11" s="1"/>
  <c r="I14" i="11"/>
  <c r="J14" i="11" s="1"/>
  <c r="D15" i="11"/>
  <c r="I15" i="11" s="1"/>
  <c r="J15" i="11" s="1"/>
  <c r="D16" i="11"/>
  <c r="I16" i="11" s="1"/>
  <c r="J16" i="11" s="1"/>
  <c r="D17" i="11"/>
  <c r="I17" i="11" s="1"/>
  <c r="J17" i="11" s="1"/>
  <c r="D18" i="11"/>
  <c r="I18" i="11" s="1"/>
  <c r="J18" i="11" s="1"/>
  <c r="I19" i="11"/>
  <c r="J19" i="11" s="1"/>
  <c r="D20" i="11"/>
  <c r="I20" i="11" s="1"/>
  <c r="J20" i="11" s="1"/>
  <c r="D21" i="11"/>
  <c r="I21" i="11" s="1"/>
  <c r="J21" i="11" s="1"/>
  <c r="D22" i="11"/>
  <c r="I22" i="11" s="1"/>
  <c r="J22" i="11" s="1"/>
  <c r="D23" i="11"/>
  <c r="I23" i="11" s="1"/>
  <c r="J23" i="11" s="1"/>
  <c r="D25" i="11"/>
  <c r="I25" i="11" s="1"/>
  <c r="J25" i="11" s="1"/>
  <c r="D8" i="9"/>
  <c r="I8" i="9" s="1"/>
  <c r="D16" i="27"/>
  <c r="D15" i="27"/>
  <c r="D14" i="27"/>
  <c r="J14" i="27" s="1"/>
  <c r="K14" i="27" s="1"/>
  <c r="D13" i="27"/>
  <c r="D12" i="27"/>
  <c r="D11" i="27"/>
  <c r="D10" i="27"/>
  <c r="J10" i="27" s="1"/>
  <c r="K10" i="27" s="1"/>
  <c r="D9" i="27"/>
  <c r="D8" i="27"/>
  <c r="D7" i="27"/>
  <c r="J7" i="27" s="1"/>
  <c r="K7" i="27" s="1"/>
  <c r="D6" i="27"/>
  <c r="J6" i="27" s="1"/>
  <c r="K6" i="27" s="1"/>
  <c r="D5" i="27"/>
  <c r="D4" i="27"/>
  <c r="D5" i="26"/>
  <c r="D6" i="26"/>
  <c r="D7" i="26"/>
  <c r="D8" i="26"/>
  <c r="J8" i="26" s="1"/>
  <c r="K8" i="26" s="1"/>
  <c r="D9" i="26"/>
  <c r="D10" i="26"/>
  <c r="D11" i="26"/>
  <c r="D12" i="26"/>
  <c r="J12" i="26" s="1"/>
  <c r="K12" i="26" s="1"/>
  <c r="D13" i="26"/>
  <c r="D14" i="26"/>
  <c r="D15" i="26"/>
  <c r="D16" i="26"/>
  <c r="J16" i="26" s="1"/>
  <c r="K16" i="26" s="1"/>
  <c r="D17" i="26"/>
  <c r="D18" i="26"/>
  <c r="J18" i="26" s="1"/>
  <c r="K18" i="26" s="1"/>
  <c r="D19" i="26"/>
  <c r="D20" i="26"/>
  <c r="J20" i="26" s="1"/>
  <c r="K20" i="26" s="1"/>
  <c r="D21" i="26"/>
  <c r="D22" i="26"/>
  <c r="J22" i="26" s="1"/>
  <c r="K22" i="26" s="1"/>
  <c r="D23" i="26"/>
  <c r="D24" i="26"/>
  <c r="J24" i="26" s="1"/>
  <c r="K24" i="26" s="1"/>
  <c r="K4" i="26"/>
  <c r="K31" i="17"/>
  <c r="K4" i="17"/>
  <c r="D27" i="17"/>
  <c r="J27" i="17" s="1"/>
  <c r="D30" i="17"/>
  <c r="J30" i="17" s="1"/>
  <c r="K30" i="17" s="1"/>
  <c r="D29" i="17"/>
  <c r="J29" i="17" s="1"/>
  <c r="K29" i="17" s="1"/>
  <c r="D28" i="17"/>
  <c r="J28" i="17" s="1"/>
  <c r="K28" i="17" s="1"/>
  <c r="D26" i="17"/>
  <c r="J26" i="17" s="1"/>
  <c r="K26" i="17" s="1"/>
  <c r="D25" i="17"/>
  <c r="J25" i="17" s="1"/>
  <c r="K25" i="17" s="1"/>
  <c r="D24" i="17"/>
  <c r="J24" i="17" s="1"/>
  <c r="K24" i="17" s="1"/>
  <c r="D22" i="17"/>
  <c r="J22" i="17" s="1"/>
  <c r="K22" i="17" s="1"/>
  <c r="D21" i="17"/>
  <c r="J21" i="17" s="1"/>
  <c r="K21" i="17" s="1"/>
  <c r="D20" i="17"/>
  <c r="J20" i="17" s="1"/>
  <c r="K20" i="17" s="1"/>
  <c r="D19" i="17"/>
  <c r="J19" i="17" s="1"/>
  <c r="K19" i="17" s="1"/>
  <c r="D18" i="17"/>
  <c r="J18" i="17" s="1"/>
  <c r="K18" i="17" s="1"/>
  <c r="D17" i="17"/>
  <c r="J17" i="17" s="1"/>
  <c r="K17" i="17" s="1"/>
  <c r="D16" i="17"/>
  <c r="J16" i="17" s="1"/>
  <c r="K16" i="17" s="1"/>
  <c r="D15" i="17"/>
  <c r="J15" i="17" s="1"/>
  <c r="K15" i="17" s="1"/>
  <c r="D14" i="17"/>
  <c r="J14" i="17" s="1"/>
  <c r="K14" i="17" s="1"/>
  <c r="D13" i="17"/>
  <c r="J13" i="17" s="1"/>
  <c r="K13" i="17" s="1"/>
  <c r="D12" i="17"/>
  <c r="J12" i="17" s="1"/>
  <c r="K12" i="17" s="1"/>
  <c r="D11" i="17"/>
  <c r="J11" i="17" s="1"/>
  <c r="K11" i="17" s="1"/>
  <c r="D10" i="17"/>
  <c r="J10" i="17" s="1"/>
  <c r="K10" i="17" s="1"/>
  <c r="D9" i="17"/>
  <c r="J9" i="17" s="1"/>
  <c r="K9" i="17" s="1"/>
  <c r="D8" i="17"/>
  <c r="J8" i="17" s="1"/>
  <c r="K8" i="17" s="1"/>
  <c r="D7" i="17"/>
  <c r="J7" i="17" s="1"/>
  <c r="K7" i="17" s="1"/>
  <c r="D6" i="17"/>
  <c r="J6" i="17" s="1"/>
  <c r="K6" i="17" s="1"/>
  <c r="D30" i="13"/>
  <c r="D28" i="13"/>
  <c r="D26" i="13"/>
  <c r="D25" i="13"/>
  <c r="D24" i="13"/>
  <c r="D23" i="13"/>
  <c r="I23" i="13" s="1"/>
  <c r="J23" i="13" s="1"/>
  <c r="D19" i="13"/>
  <c r="I19" i="13" s="1"/>
  <c r="J19" i="13" s="1"/>
  <c r="D18" i="13"/>
  <c r="D15" i="13"/>
  <c r="D14" i="13"/>
  <c r="I14" i="13" s="1"/>
  <c r="J14" i="13" s="1"/>
  <c r="D13" i="13"/>
  <c r="D12" i="13"/>
  <c r="D11" i="13"/>
  <c r="I11" i="13" s="1"/>
  <c r="J11" i="13" s="1"/>
  <c r="D7" i="13"/>
  <c r="I7" i="13" s="1"/>
  <c r="J7" i="13" s="1"/>
  <c r="D4" i="13"/>
  <c r="D22" i="16"/>
  <c r="D20" i="16"/>
  <c r="D18" i="16"/>
  <c r="D17" i="16"/>
  <c r="D16" i="16"/>
  <c r="D15" i="16"/>
  <c r="I15" i="16" s="1"/>
  <c r="J15" i="16" s="1"/>
  <c r="D14" i="16"/>
  <c r="D13" i="16"/>
  <c r="D12" i="16"/>
  <c r="I12" i="16" s="1"/>
  <c r="J12" i="16" s="1"/>
  <c r="D11" i="16"/>
  <c r="I11" i="16" s="1"/>
  <c r="J11" i="16" s="1"/>
  <c r="D10" i="16"/>
  <c r="D9" i="16"/>
  <c r="D8" i="16"/>
  <c r="I8" i="16" s="1"/>
  <c r="J8" i="16" s="1"/>
  <c r="D7" i="16"/>
  <c r="I7" i="16" s="1"/>
  <c r="J7" i="16" s="1"/>
  <c r="D6" i="16"/>
  <c r="D5" i="16"/>
  <c r="D4" i="16"/>
  <c r="I4" i="16" s="1"/>
  <c r="J4" i="16" s="1"/>
  <c r="D17" i="15"/>
  <c r="D15" i="15"/>
  <c r="I15" i="15" s="1"/>
  <c r="J15" i="15" s="1"/>
  <c r="D14" i="15"/>
  <c r="D13" i="15"/>
  <c r="D12" i="15"/>
  <c r="D11" i="15"/>
  <c r="I11" i="15" s="1"/>
  <c r="J11" i="15" s="1"/>
  <c r="D10" i="15"/>
  <c r="D9" i="15"/>
  <c r="D8" i="15"/>
  <c r="D7" i="15"/>
  <c r="I7" i="15" s="1"/>
  <c r="J7" i="15" s="1"/>
  <c r="D6" i="15"/>
  <c r="D5" i="15"/>
  <c r="D4" i="15"/>
  <c r="D19" i="12"/>
  <c r="D18" i="12"/>
  <c r="I18" i="12" s="1"/>
  <c r="J18" i="12" s="1"/>
  <c r="D17" i="12"/>
  <c r="I17" i="12" s="1"/>
  <c r="J17" i="12" s="1"/>
  <c r="D16" i="12"/>
  <c r="D15" i="12"/>
  <c r="D14" i="12"/>
  <c r="I14" i="12" s="1"/>
  <c r="J14" i="12" s="1"/>
  <c r="D13" i="12"/>
  <c r="I13" i="12" s="1"/>
  <c r="J13" i="12" s="1"/>
  <c r="D12" i="12"/>
  <c r="D11" i="12"/>
  <c r="D10" i="12"/>
  <c r="I10" i="12" s="1"/>
  <c r="J10" i="12" s="1"/>
  <c r="D9" i="12"/>
  <c r="D8" i="12"/>
  <c r="D7" i="12"/>
  <c r="I7" i="12" s="1"/>
  <c r="J7" i="12" s="1"/>
  <c r="D6" i="12"/>
  <c r="I6" i="12" s="1"/>
  <c r="J6" i="12" s="1"/>
  <c r="D5" i="12"/>
  <c r="D4" i="12"/>
  <c r="D5" i="11"/>
  <c r="D15" i="9"/>
  <c r="D14" i="9"/>
  <c r="D13" i="9"/>
  <c r="D12" i="9"/>
  <c r="I12" i="9" s="1"/>
  <c r="J12" i="9" s="1"/>
  <c r="D11" i="9"/>
  <c r="D10" i="9"/>
  <c r="D9" i="9"/>
  <c r="D7" i="9"/>
  <c r="I7" i="9" s="1"/>
  <c r="J7" i="9" s="1"/>
  <c r="D6" i="9"/>
  <c r="D5" i="9"/>
  <c r="I5" i="9" s="1"/>
  <c r="J5" i="9" s="1"/>
  <c r="D4" i="9"/>
  <c r="D25" i="21"/>
  <c r="D23" i="21"/>
  <c r="D21" i="21"/>
  <c r="D20" i="21"/>
  <c r="D19" i="21"/>
  <c r="I19" i="21" s="1"/>
  <c r="J19" i="21" s="1"/>
  <c r="D17" i="21"/>
  <c r="D12" i="21"/>
  <c r="D11" i="21"/>
  <c r="D10" i="21"/>
  <c r="D9" i="21"/>
  <c r="I9" i="21" s="1"/>
  <c r="J9" i="21" s="1"/>
  <c r="D8" i="21"/>
  <c r="J31" i="20"/>
  <c r="D29" i="20"/>
  <c r="D27" i="20"/>
  <c r="D26" i="20"/>
  <c r="D25" i="20"/>
  <c r="D24" i="20"/>
  <c r="I24" i="20" s="1"/>
  <c r="J24" i="20" s="1"/>
  <c r="D23" i="20"/>
  <c r="D22" i="20"/>
  <c r="D20" i="20"/>
  <c r="D17" i="20"/>
  <c r="D16" i="20"/>
  <c r="D12" i="20"/>
  <c r="D11" i="20"/>
  <c r="D8" i="20"/>
  <c r="I36" i="19"/>
  <c r="J36" i="19" s="1"/>
  <c r="I34" i="19"/>
  <c r="J34" i="19" s="1"/>
  <c r="I32" i="19"/>
  <c r="J32" i="19" s="1"/>
  <c r="D31" i="19"/>
  <c r="D30" i="19"/>
  <c r="I30" i="19" s="1"/>
  <c r="J30" i="19" s="1"/>
  <c r="D29" i="19"/>
  <c r="D28" i="19"/>
  <c r="I28" i="19" s="1"/>
  <c r="J28" i="19" s="1"/>
  <c r="D27" i="19"/>
  <c r="D26" i="19"/>
  <c r="I26" i="19" s="1"/>
  <c r="J26" i="19" s="1"/>
  <c r="D25" i="19"/>
  <c r="D24" i="19"/>
  <c r="I24" i="19" s="1"/>
  <c r="J24" i="19" s="1"/>
  <c r="D22" i="19"/>
  <c r="D19" i="19"/>
  <c r="I19" i="19" s="1"/>
  <c r="J19" i="19" s="1"/>
  <c r="D18" i="19"/>
  <c r="D15" i="19"/>
  <c r="I15" i="19" s="1"/>
  <c r="J15" i="19" s="1"/>
  <c r="D14" i="19"/>
  <c r="D12" i="19"/>
  <c r="D11" i="19"/>
  <c r="I11" i="19" s="1"/>
  <c r="J11" i="19" s="1"/>
  <c r="D10" i="19"/>
  <c r="D8" i="19"/>
  <c r="D20" i="18"/>
  <c r="I20" i="18" s="1"/>
  <c r="J20" i="18" s="1"/>
  <c r="D18" i="18"/>
  <c r="D16" i="18"/>
  <c r="I16" i="18" s="1"/>
  <c r="J16" i="18" s="1"/>
  <c r="D15" i="18"/>
  <c r="D13" i="18"/>
  <c r="I13" i="18" s="1"/>
  <c r="J13" i="18" s="1"/>
  <c r="D10" i="18"/>
  <c r="D9" i="18"/>
  <c r="I9" i="18" s="1"/>
  <c r="J9" i="18" s="1"/>
  <c r="D5" i="18"/>
  <c r="I5" i="18" s="1"/>
  <c r="J5" i="18" s="1"/>
  <c r="D17" i="14"/>
  <c r="D15" i="14"/>
  <c r="D13" i="14"/>
  <c r="D12" i="14"/>
  <c r="D11" i="14"/>
  <c r="D10" i="14"/>
  <c r="I10" i="14" s="1"/>
  <c r="J10" i="14" s="1"/>
  <c r="D6" i="14"/>
  <c r="D5" i="14"/>
  <c r="I5" i="14" s="1"/>
  <c r="J5" i="14" s="1"/>
  <c r="D21" i="10"/>
  <c r="D19" i="10"/>
  <c r="D18" i="10"/>
  <c r="D17" i="10"/>
  <c r="D15" i="10"/>
  <c r="D14" i="10"/>
  <c r="D13" i="10"/>
  <c r="I13" i="10" s="1"/>
  <c r="J13" i="10" s="1"/>
  <c r="D18" i="8"/>
  <c r="D15" i="8"/>
  <c r="D12" i="8"/>
  <c r="D11" i="8"/>
  <c r="D10" i="8"/>
  <c r="D9" i="8"/>
  <c r="I9" i="8" s="1"/>
  <c r="J9" i="8" s="1"/>
  <c r="D18" i="7"/>
  <c r="I18" i="7" s="1"/>
  <c r="J18" i="7" s="1"/>
  <c r="D12" i="7"/>
  <c r="D11" i="7"/>
  <c r="I11" i="7" s="1"/>
  <c r="J11" i="7" s="1"/>
  <c r="D17" i="6"/>
  <c r="D15" i="6"/>
  <c r="I15" i="6" s="1"/>
  <c r="J15" i="6" s="1"/>
  <c r="D14" i="6"/>
  <c r="D12" i="6"/>
  <c r="D19" i="5"/>
  <c r="I17" i="5"/>
  <c r="J17" i="5" s="1"/>
  <c r="D16" i="5"/>
  <c r="D14" i="5"/>
  <c r="D13" i="5"/>
  <c r="D12" i="5"/>
  <c r="I12" i="5" s="1"/>
  <c r="J12" i="5" s="1"/>
  <c r="D11" i="5"/>
  <c r="D5" i="5"/>
  <c r="D19" i="25"/>
  <c r="D18" i="25"/>
  <c r="D16" i="25"/>
  <c r="I16" i="25" s="1"/>
  <c r="J16" i="25" s="1"/>
  <c r="D15" i="25"/>
  <c r="D14" i="25"/>
  <c r="D12" i="25"/>
  <c r="I12" i="25" s="1"/>
  <c r="J12" i="25" s="1"/>
  <c r="D11" i="25"/>
  <c r="D16" i="24"/>
  <c r="D11" i="24"/>
  <c r="I11" i="24" s="1"/>
  <c r="J11" i="24" s="1"/>
  <c r="D6" i="21"/>
  <c r="D5" i="21"/>
  <c r="D11" i="10"/>
  <c r="I11" i="10" s="1"/>
  <c r="J11" i="10" s="1"/>
  <c r="D10" i="10"/>
  <c r="D9" i="10"/>
  <c r="D8" i="10"/>
  <c r="I8" i="10" s="1"/>
  <c r="J8" i="10" s="1"/>
  <c r="D7" i="10"/>
  <c r="D6" i="10"/>
  <c r="D5" i="10"/>
  <c r="D4" i="10"/>
  <c r="I4" i="10" s="1"/>
  <c r="J4" i="10" s="1"/>
  <c r="D4" i="6"/>
  <c r="I7" i="25"/>
  <c r="J7" i="25" s="1"/>
  <c r="I5" i="25"/>
  <c r="J5" i="25" s="1"/>
  <c r="J9" i="24"/>
  <c r="D25" i="4"/>
  <c r="I25" i="4" s="1"/>
  <c r="D24" i="4"/>
  <c r="I24" i="4" s="1"/>
  <c r="D4" i="4"/>
  <c r="I4" i="4" s="1"/>
  <c r="D6" i="3"/>
  <c r="I6" i="3" s="1"/>
  <c r="I4" i="9" l="1"/>
  <c r="J4" i="9" s="1"/>
  <c r="I15" i="12"/>
  <c r="J15" i="12" s="1"/>
  <c r="I8" i="15"/>
  <c r="J8" i="15" s="1"/>
  <c r="I10" i="16"/>
  <c r="J10" i="16" s="1"/>
  <c r="I15" i="13"/>
  <c r="J15" i="13" s="1"/>
  <c r="I26" i="13"/>
  <c r="J26" i="13" s="1"/>
  <c r="J19" i="26"/>
  <c r="K19" i="26" s="1"/>
  <c r="J13" i="26"/>
  <c r="K13" i="26" s="1"/>
  <c r="J10" i="26"/>
  <c r="K10" i="26" s="1"/>
  <c r="J7" i="26"/>
  <c r="K7" i="26" s="1"/>
  <c r="J5" i="27"/>
  <c r="K5" i="27" s="1"/>
  <c r="I5" i="21"/>
  <c r="J5" i="21" s="1"/>
  <c r="I21" i="10"/>
  <c r="J21" i="10" s="1"/>
  <c r="I20" i="21"/>
  <c r="J20" i="21" s="1"/>
  <c r="I6" i="21"/>
  <c r="J6" i="21" s="1"/>
  <c r="I14" i="25"/>
  <c r="J14" i="25" s="1"/>
  <c r="I18" i="25"/>
  <c r="J18" i="25" s="1"/>
  <c r="I10" i="8"/>
  <c r="J10" i="8" s="1"/>
  <c r="I17" i="10"/>
  <c r="J17" i="10" s="1"/>
  <c r="I15" i="14"/>
  <c r="J15" i="14" s="1"/>
  <c r="I18" i="18"/>
  <c r="J18" i="18" s="1"/>
  <c r="I31" i="19"/>
  <c r="J31" i="19" s="1"/>
  <c r="I29" i="20"/>
  <c r="J29" i="20" s="1"/>
  <c r="I17" i="21"/>
  <c r="J17" i="21" s="1"/>
  <c r="I21" i="21"/>
  <c r="J21" i="21" s="1"/>
  <c r="I15" i="9"/>
  <c r="J15" i="9" s="1"/>
  <c r="I5" i="12"/>
  <c r="J5" i="12" s="1"/>
  <c r="I16" i="12"/>
  <c r="J16" i="12" s="1"/>
  <c r="I6" i="15"/>
  <c r="J6" i="15" s="1"/>
  <c r="I9" i="15"/>
  <c r="J9" i="15" s="1"/>
  <c r="I12" i="15"/>
  <c r="J12" i="15" s="1"/>
  <c r="I5" i="16"/>
  <c r="J5" i="16" s="1"/>
  <c r="I13" i="16"/>
  <c r="J13" i="16" s="1"/>
  <c r="I16" i="16"/>
  <c r="J16" i="16" s="1"/>
  <c r="I22" i="16"/>
  <c r="J22" i="16" s="1"/>
  <c r="I13" i="13"/>
  <c r="J13" i="13" s="1"/>
  <c r="I18" i="13"/>
  <c r="J18" i="13" s="1"/>
  <c r="I28" i="13"/>
  <c r="J28" i="13" s="1"/>
  <c r="J21" i="26"/>
  <c r="K21" i="26" s="1"/>
  <c r="J9" i="26"/>
  <c r="K9" i="26" s="1"/>
  <c r="J6" i="26"/>
  <c r="K6" i="26" s="1"/>
  <c r="J8" i="27"/>
  <c r="K8" i="27" s="1"/>
  <c r="J11" i="27"/>
  <c r="K11" i="27" s="1"/>
  <c r="I7" i="10"/>
  <c r="J7" i="10" s="1"/>
  <c r="I14" i="9"/>
  <c r="J14" i="9" s="1"/>
  <c r="I5" i="15"/>
  <c r="J5" i="15" s="1"/>
  <c r="I8" i="25"/>
  <c r="J8" i="25" s="1"/>
  <c r="I5" i="10"/>
  <c r="J5" i="10" s="1"/>
  <c r="I11" i="25"/>
  <c r="J11" i="25" s="1"/>
  <c r="I15" i="25"/>
  <c r="J15" i="25" s="1"/>
  <c r="I19" i="25"/>
  <c r="J19" i="25" s="1"/>
  <c r="I11" i="8"/>
  <c r="J11" i="8" s="1"/>
  <c r="I14" i="8"/>
  <c r="J14" i="8" s="1"/>
  <c r="I18" i="10"/>
  <c r="J18" i="10" s="1"/>
  <c r="I11" i="14"/>
  <c r="J11" i="14" s="1"/>
  <c r="I17" i="14"/>
  <c r="J17" i="14" s="1"/>
  <c r="I15" i="18"/>
  <c r="J15" i="18" s="1"/>
  <c r="I29" i="19"/>
  <c r="J29" i="19" s="1"/>
  <c r="I22" i="20"/>
  <c r="J22" i="20" s="1"/>
  <c r="I25" i="20"/>
  <c r="J25" i="20" s="1"/>
  <c r="I10" i="21"/>
  <c r="J10" i="21" s="1"/>
  <c r="I23" i="21"/>
  <c r="J23" i="21" s="1"/>
  <c r="I9" i="9"/>
  <c r="J9" i="9" s="1"/>
  <c r="I4" i="11"/>
  <c r="J4" i="11" s="1"/>
  <c r="I8" i="12"/>
  <c r="J8" i="12" s="1"/>
  <c r="I11" i="12"/>
  <c r="J11" i="12" s="1"/>
  <c r="I19" i="12"/>
  <c r="J19" i="12" s="1"/>
  <c r="I10" i="15"/>
  <c r="J10" i="15" s="1"/>
  <c r="I13" i="15"/>
  <c r="J13" i="15" s="1"/>
  <c r="I17" i="15"/>
  <c r="J17" i="15" s="1"/>
  <c r="I6" i="16"/>
  <c r="J6" i="16" s="1"/>
  <c r="I14" i="16"/>
  <c r="J14" i="16" s="1"/>
  <c r="I17" i="16"/>
  <c r="J17" i="16" s="1"/>
  <c r="I4" i="13"/>
  <c r="J4" i="13" s="1"/>
  <c r="I24" i="13"/>
  <c r="J24" i="13" s="1"/>
  <c r="I30" i="13"/>
  <c r="J30" i="13" s="1"/>
  <c r="J23" i="26"/>
  <c r="K23" i="26" s="1"/>
  <c r="J15" i="26"/>
  <c r="K15" i="26" s="1"/>
  <c r="J5" i="26"/>
  <c r="K5" i="26" s="1"/>
  <c r="J9" i="27"/>
  <c r="K9" i="27" s="1"/>
  <c r="J12" i="27"/>
  <c r="K12" i="27" s="1"/>
  <c r="J15" i="27"/>
  <c r="K15" i="27" s="1"/>
  <c r="I4" i="25"/>
  <c r="J4" i="25" s="1"/>
  <c r="I10" i="10"/>
  <c r="J10" i="10" s="1"/>
  <c r="I18" i="8"/>
  <c r="J18" i="8" s="1"/>
  <c r="I15" i="10"/>
  <c r="J15" i="10" s="1"/>
  <c r="I13" i="14"/>
  <c r="J13" i="14" s="1"/>
  <c r="I25" i="19"/>
  <c r="J25" i="19" s="1"/>
  <c r="I27" i="20"/>
  <c r="J27" i="20" s="1"/>
  <c r="I12" i="21"/>
  <c r="J12" i="21" s="1"/>
  <c r="I11" i="9"/>
  <c r="J11" i="9" s="1"/>
  <c r="I4" i="12"/>
  <c r="J4" i="12" s="1"/>
  <c r="I20" i="16"/>
  <c r="J20" i="16" s="1"/>
  <c r="I6" i="25"/>
  <c r="J6" i="25" s="1"/>
  <c r="I6" i="10"/>
  <c r="J6" i="10" s="1"/>
  <c r="I9" i="10"/>
  <c r="J9" i="10" s="1"/>
  <c r="I4" i="21"/>
  <c r="J4" i="21" s="1"/>
  <c r="I12" i="8"/>
  <c r="J12" i="8" s="1"/>
  <c r="I15" i="8"/>
  <c r="J15" i="8" s="1"/>
  <c r="I14" i="10"/>
  <c r="J14" i="10" s="1"/>
  <c r="I19" i="10"/>
  <c r="J19" i="10" s="1"/>
  <c r="I6" i="14"/>
  <c r="J6" i="14" s="1"/>
  <c r="I12" i="14"/>
  <c r="J12" i="14" s="1"/>
  <c r="I10" i="18"/>
  <c r="J10" i="18" s="1"/>
  <c r="I27" i="19"/>
  <c r="J27" i="19" s="1"/>
  <c r="I23" i="20"/>
  <c r="J23" i="20" s="1"/>
  <c r="I26" i="20"/>
  <c r="J26" i="20" s="1"/>
  <c r="I8" i="21"/>
  <c r="J8" i="21" s="1"/>
  <c r="I11" i="21"/>
  <c r="J11" i="21" s="1"/>
  <c r="I25" i="21"/>
  <c r="J25" i="21" s="1"/>
  <c r="I6" i="9"/>
  <c r="J6" i="9" s="1"/>
  <c r="I10" i="9"/>
  <c r="J10" i="9" s="1"/>
  <c r="I13" i="9"/>
  <c r="J13" i="9" s="1"/>
  <c r="I5" i="11"/>
  <c r="J5" i="11" s="1"/>
  <c r="I9" i="12"/>
  <c r="J9" i="12" s="1"/>
  <c r="I12" i="12"/>
  <c r="J12" i="12" s="1"/>
  <c r="I4" i="15"/>
  <c r="J4" i="15" s="1"/>
  <c r="I14" i="15"/>
  <c r="J14" i="15" s="1"/>
  <c r="I9" i="16"/>
  <c r="J9" i="16" s="1"/>
  <c r="I18" i="16"/>
  <c r="J18" i="16" s="1"/>
  <c r="I12" i="13"/>
  <c r="J12" i="13" s="1"/>
  <c r="I25" i="13"/>
  <c r="J25" i="13" s="1"/>
  <c r="J17" i="26"/>
  <c r="K17" i="26" s="1"/>
  <c r="J14" i="26"/>
  <c r="K14" i="26" s="1"/>
  <c r="J11" i="26"/>
  <c r="K11" i="26" s="1"/>
  <c r="J4" i="27"/>
  <c r="K4" i="27" s="1"/>
  <c r="J13" i="27"/>
  <c r="K13" i="27" s="1"/>
  <c r="J16" i="27"/>
  <c r="K16" i="27" s="1"/>
  <c r="I4" i="6"/>
  <c r="J4" i="6" s="1"/>
  <c r="I16" i="5"/>
  <c r="J16" i="5" s="1"/>
  <c r="I5" i="5"/>
  <c r="J5" i="5" s="1"/>
  <c r="I13" i="5"/>
  <c r="J13" i="5" s="1"/>
  <c r="I11" i="5"/>
  <c r="J11" i="5" s="1"/>
  <c r="I14" i="5"/>
  <c r="J14" i="5" s="1"/>
  <c r="I19" i="5"/>
  <c r="J19" i="5" s="1"/>
  <c r="I5" i="24"/>
  <c r="J5" i="24" s="1"/>
  <c r="I7" i="24"/>
  <c r="J7" i="24" s="1"/>
  <c r="I4" i="24"/>
  <c r="J4" i="24" s="1"/>
  <c r="I8" i="24"/>
  <c r="J8" i="24" s="1"/>
  <c r="I16" i="24"/>
  <c r="J16" i="24" s="1"/>
  <c r="I10" i="19"/>
  <c r="J10" i="19" s="1"/>
  <c r="I17" i="6"/>
  <c r="J17" i="6" s="1"/>
  <c r="I8" i="19"/>
  <c r="J8" i="19" s="1"/>
  <c r="I17" i="20"/>
  <c r="J17" i="20" s="1"/>
  <c r="I12" i="6"/>
  <c r="J12" i="6" s="1"/>
  <c r="I12" i="19"/>
  <c r="J12" i="19" s="1"/>
  <c r="I12" i="20"/>
  <c r="J12" i="20" s="1"/>
  <c r="I18" i="19"/>
  <c r="J18" i="19" s="1"/>
  <c r="I16" i="20"/>
  <c r="J16" i="20" s="1"/>
  <c r="I14" i="6"/>
  <c r="J14" i="6" s="1"/>
  <c r="I20" i="20"/>
  <c r="J20" i="20" s="1"/>
  <c r="I12" i="7"/>
  <c r="J12" i="7" s="1"/>
  <c r="I14" i="19"/>
  <c r="J14" i="19" s="1"/>
  <c r="I22" i="19"/>
  <c r="J22" i="19" s="1"/>
  <c r="I8" i="20"/>
  <c r="J8" i="20" s="1"/>
  <c r="I11" i="20"/>
  <c r="J11" i="20" s="1"/>
  <c r="K27" i="17"/>
  <c r="D5" i="3" l="1"/>
  <c r="D7" i="3"/>
  <c r="I7" i="3" s="1"/>
  <c r="D8" i="3"/>
  <c r="I8" i="3" s="1"/>
  <c r="D9" i="3"/>
  <c r="I9" i="3" s="1"/>
  <c r="D10" i="3"/>
  <c r="I10" i="3" s="1"/>
  <c r="D11" i="3"/>
  <c r="I11" i="3" s="1"/>
  <c r="D12" i="3"/>
  <c r="I12" i="3" s="1"/>
  <c r="D13" i="3"/>
  <c r="I13" i="3" s="1"/>
  <c r="J13" i="3" s="1"/>
  <c r="I14" i="3"/>
  <c r="I15" i="3"/>
  <c r="I17" i="3"/>
  <c r="I18" i="3"/>
  <c r="J28" i="4"/>
  <c r="J26" i="4"/>
  <c r="J24" i="4"/>
  <c r="J25" i="4"/>
  <c r="D23" i="4"/>
  <c r="I23" i="4" s="1"/>
  <c r="J23" i="4" s="1"/>
  <c r="D17" i="4"/>
  <c r="I17" i="4" s="1"/>
  <c r="J17" i="4" s="1"/>
  <c r="D18" i="4"/>
  <c r="I18" i="4" s="1"/>
  <c r="J18" i="4" s="1"/>
  <c r="D19" i="4"/>
  <c r="I19" i="4" s="1"/>
  <c r="J19" i="4" s="1"/>
  <c r="D20" i="4"/>
  <c r="I20" i="4" s="1"/>
  <c r="J20" i="4" s="1"/>
  <c r="D21" i="4"/>
  <c r="I21" i="4" s="1"/>
  <c r="J21" i="4" s="1"/>
  <c r="D22" i="4"/>
  <c r="I22" i="4" s="1"/>
  <c r="J22" i="4" s="1"/>
  <c r="D16" i="4"/>
  <c r="I16" i="4" s="1"/>
  <c r="J16" i="4" s="1"/>
  <c r="D10" i="4"/>
  <c r="D11" i="4"/>
  <c r="I11" i="4" s="1"/>
  <c r="J11" i="4" s="1"/>
  <c r="D12" i="4"/>
  <c r="D9" i="4"/>
  <c r="D6" i="4"/>
  <c r="I6" i="4" s="1"/>
  <c r="J6" i="4" s="1"/>
  <c r="D7" i="4"/>
  <c r="I7" i="4" s="1"/>
  <c r="J7" i="4" s="1"/>
  <c r="J4" i="3"/>
  <c r="I9" i="4" l="1"/>
  <c r="J9" i="4" s="1"/>
  <c r="I5" i="4"/>
  <c r="J5" i="4" s="1"/>
  <c r="I12" i="4"/>
  <c r="J12" i="4" s="1"/>
  <c r="I10" i="4"/>
  <c r="J10" i="4" s="1"/>
  <c r="D19" i="3"/>
  <c r="I5" i="3"/>
  <c r="J5" i="3" s="1"/>
  <c r="D17" i="27"/>
  <c r="K17" i="27"/>
  <c r="D25" i="26"/>
  <c r="K25" i="26"/>
  <c r="D18" i="27" l="1"/>
  <c r="D26" i="26"/>
  <c r="D20" i="3"/>
  <c r="J25" i="26"/>
  <c r="K26" i="26"/>
  <c r="J17" i="27"/>
  <c r="K18" i="27"/>
  <c r="C13" i="25"/>
  <c r="D13" i="25" s="1"/>
  <c r="I13" i="25" l="1"/>
  <c r="J13" i="25" s="1"/>
  <c r="D20" i="25"/>
  <c r="C6" i="18"/>
  <c r="D6" i="18" s="1"/>
  <c r="C19" i="18"/>
  <c r="D19" i="18" s="1"/>
  <c r="C4" i="18"/>
  <c r="D4" i="18" s="1"/>
  <c r="I4" i="18" s="1"/>
  <c r="J4" i="18" s="1"/>
  <c r="C14" i="7"/>
  <c r="D14" i="7" s="1"/>
  <c r="I14" i="7" s="1"/>
  <c r="J14" i="7" s="1"/>
  <c r="D21" i="25" l="1"/>
  <c r="B7" i="22"/>
  <c r="J20" i="25"/>
  <c r="I6" i="18"/>
  <c r="J6" i="18" s="1"/>
  <c r="I19" i="18"/>
  <c r="J19" i="18" s="1"/>
  <c r="C24" i="21"/>
  <c r="D24" i="21" s="1"/>
  <c r="C30" i="20"/>
  <c r="D30" i="20" s="1"/>
  <c r="C23" i="17"/>
  <c r="D23" i="17" s="1"/>
  <c r="C16" i="14"/>
  <c r="D16" i="14" s="1"/>
  <c r="C29" i="13"/>
  <c r="D29" i="13" s="1"/>
  <c r="C21" i="16"/>
  <c r="D21" i="16" s="1"/>
  <c r="J23" i="17" l="1"/>
  <c r="K23" i="17" s="1"/>
  <c r="D32" i="17"/>
  <c r="J21" i="25"/>
  <c r="I20" i="25"/>
  <c r="C7" i="22" s="1"/>
  <c r="I21" i="16"/>
  <c r="J21" i="16" s="1"/>
  <c r="I35" i="19"/>
  <c r="J35" i="19" s="1"/>
  <c r="I29" i="13"/>
  <c r="J29" i="13" s="1"/>
  <c r="I30" i="20"/>
  <c r="J30" i="20" s="1"/>
  <c r="I16" i="14"/>
  <c r="J16" i="14" s="1"/>
  <c r="I24" i="21"/>
  <c r="J24" i="21" s="1"/>
  <c r="C17" i="7"/>
  <c r="D17" i="7" s="1"/>
  <c r="C16" i="6"/>
  <c r="D16" i="6" s="1"/>
  <c r="C18" i="5"/>
  <c r="D18" i="5" s="1"/>
  <c r="C20" i="10"/>
  <c r="D20" i="10" s="1"/>
  <c r="I20" i="10" s="1"/>
  <c r="J20" i="10" s="1"/>
  <c r="C15" i="24"/>
  <c r="D15" i="24" s="1"/>
  <c r="I15" i="24" s="1"/>
  <c r="J15" i="24" s="1"/>
  <c r="K32" i="17" l="1"/>
  <c r="I18" i="5"/>
  <c r="J18" i="5" s="1"/>
  <c r="I16" i="6"/>
  <c r="J16" i="6" s="1"/>
  <c r="I17" i="7"/>
  <c r="J17" i="7" s="1"/>
  <c r="C10" i="5"/>
  <c r="D10" i="5" s="1"/>
  <c r="I10" i="5" l="1"/>
  <c r="J10" i="5" s="1"/>
  <c r="C14" i="24"/>
  <c r="D14" i="24" s="1"/>
  <c r="C13" i="24"/>
  <c r="D13" i="24" s="1"/>
  <c r="C12" i="24"/>
  <c r="D12" i="24" s="1"/>
  <c r="J10" i="24"/>
  <c r="I12" i="24" l="1"/>
  <c r="J12" i="24" s="1"/>
  <c r="I14" i="24"/>
  <c r="J14" i="24" s="1"/>
  <c r="I13" i="24"/>
  <c r="J13" i="24" s="1"/>
  <c r="J17" i="24" l="1"/>
  <c r="D7" i="22"/>
  <c r="C22" i="21"/>
  <c r="C18" i="21"/>
  <c r="D18" i="21" s="1"/>
  <c r="C16" i="21"/>
  <c r="D16" i="21" s="1"/>
  <c r="C15" i="21"/>
  <c r="D15" i="21" s="1"/>
  <c r="C14" i="21"/>
  <c r="D14" i="21" s="1"/>
  <c r="C13" i="21"/>
  <c r="D13" i="21" s="1"/>
  <c r="J7" i="21"/>
  <c r="I7" i="21"/>
  <c r="C28" i="20"/>
  <c r="D28" i="20" s="1"/>
  <c r="I28" i="20" s="1"/>
  <c r="J28" i="20" s="1"/>
  <c r="C21" i="20"/>
  <c r="D21" i="20" s="1"/>
  <c r="C19" i="20"/>
  <c r="D19" i="20" s="1"/>
  <c r="C18" i="20"/>
  <c r="D18" i="20" s="1"/>
  <c r="I18" i="20" s="1"/>
  <c r="J18" i="20" s="1"/>
  <c r="C15" i="20"/>
  <c r="D15" i="20" s="1"/>
  <c r="C14" i="20"/>
  <c r="D14" i="20" s="1"/>
  <c r="I14" i="20" s="1"/>
  <c r="J14" i="20" s="1"/>
  <c r="C13" i="20"/>
  <c r="D13" i="20" s="1"/>
  <c r="C10" i="20"/>
  <c r="D10" i="20" s="1"/>
  <c r="I10" i="20" s="1"/>
  <c r="J10" i="20" s="1"/>
  <c r="C9" i="20"/>
  <c r="D9" i="20" s="1"/>
  <c r="C7" i="20"/>
  <c r="D7" i="20" s="1"/>
  <c r="C6" i="20"/>
  <c r="D6" i="20" s="1"/>
  <c r="I6" i="20" s="1"/>
  <c r="J6" i="20" s="1"/>
  <c r="C5" i="20"/>
  <c r="D5" i="20" s="1"/>
  <c r="C4" i="20"/>
  <c r="D4" i="20" s="1"/>
  <c r="C23" i="19"/>
  <c r="D23" i="19" s="1"/>
  <c r="I23" i="19" s="1"/>
  <c r="J23" i="19" s="1"/>
  <c r="C21" i="19"/>
  <c r="D21" i="19" s="1"/>
  <c r="I21" i="19" s="1"/>
  <c r="J21" i="19" s="1"/>
  <c r="C20" i="19"/>
  <c r="D20" i="19" s="1"/>
  <c r="C17" i="19"/>
  <c r="D17" i="19" s="1"/>
  <c r="I17" i="19" s="1"/>
  <c r="J17" i="19" s="1"/>
  <c r="C16" i="19"/>
  <c r="D16" i="19" s="1"/>
  <c r="C13" i="19"/>
  <c r="D13" i="19" s="1"/>
  <c r="I13" i="19" s="1"/>
  <c r="J13" i="19" s="1"/>
  <c r="C9" i="19"/>
  <c r="D9" i="19" s="1"/>
  <c r="I9" i="19" s="1"/>
  <c r="J9" i="19" s="1"/>
  <c r="C7" i="19"/>
  <c r="D7" i="19" s="1"/>
  <c r="I7" i="19" s="1"/>
  <c r="J7" i="19" s="1"/>
  <c r="C6" i="19"/>
  <c r="D6" i="19" s="1"/>
  <c r="C5" i="19"/>
  <c r="D5" i="19" s="1"/>
  <c r="I5" i="19" s="1"/>
  <c r="J5" i="19" s="1"/>
  <c r="C4" i="19"/>
  <c r="D4" i="19" s="1"/>
  <c r="C17" i="18"/>
  <c r="D17" i="18" s="1"/>
  <c r="I17" i="18" s="1"/>
  <c r="J17" i="18" s="1"/>
  <c r="C14" i="18"/>
  <c r="D14" i="18" s="1"/>
  <c r="C12" i="18"/>
  <c r="D12" i="18" s="1"/>
  <c r="I12" i="18" s="1"/>
  <c r="J12" i="18" s="1"/>
  <c r="C11" i="18"/>
  <c r="D11" i="18" s="1"/>
  <c r="C8" i="18"/>
  <c r="D8" i="18" s="1"/>
  <c r="I8" i="18" s="1"/>
  <c r="J8" i="18" s="1"/>
  <c r="C7" i="18"/>
  <c r="D7" i="18" s="1"/>
  <c r="C14" i="14"/>
  <c r="D14" i="14" s="1"/>
  <c r="I14" i="14" s="1"/>
  <c r="J14" i="14" s="1"/>
  <c r="C9" i="14"/>
  <c r="D9" i="14" s="1"/>
  <c r="C8" i="14"/>
  <c r="D8" i="14" s="1"/>
  <c r="C7" i="14"/>
  <c r="D7" i="14" s="1"/>
  <c r="C4" i="14"/>
  <c r="D4" i="14" s="1"/>
  <c r="I4" i="14" s="1"/>
  <c r="J4" i="14" s="1"/>
  <c r="C27" i="13"/>
  <c r="D27" i="13" s="1"/>
  <c r="I27" i="13" s="1"/>
  <c r="J27" i="13" s="1"/>
  <c r="C22" i="13"/>
  <c r="D22" i="13" s="1"/>
  <c r="C21" i="13"/>
  <c r="D21" i="13" s="1"/>
  <c r="C20" i="13"/>
  <c r="D20" i="13" s="1"/>
  <c r="C17" i="13"/>
  <c r="D17" i="13" s="1"/>
  <c r="C10" i="13"/>
  <c r="D10" i="13" s="1"/>
  <c r="C9" i="13"/>
  <c r="D9" i="13" s="1"/>
  <c r="C8" i="13"/>
  <c r="D8" i="13" s="1"/>
  <c r="C6" i="13"/>
  <c r="D6" i="13" s="1"/>
  <c r="C5" i="13"/>
  <c r="D5" i="13" s="1"/>
  <c r="C19" i="16"/>
  <c r="D19" i="16" s="1"/>
  <c r="I19" i="16" s="1"/>
  <c r="J19" i="16" s="1"/>
  <c r="C16" i="15"/>
  <c r="D16" i="15" s="1"/>
  <c r="D18" i="15" s="1"/>
  <c r="B13" i="22" s="1"/>
  <c r="C16" i="10"/>
  <c r="D16" i="10" s="1"/>
  <c r="I16" i="10" s="1"/>
  <c r="J16" i="10" s="1"/>
  <c r="J12" i="10"/>
  <c r="C17" i="8"/>
  <c r="D17" i="8" s="1"/>
  <c r="C16" i="8"/>
  <c r="D16" i="8" s="1"/>
  <c r="I16" i="8" s="1"/>
  <c r="J16" i="8" s="1"/>
  <c r="C13" i="8"/>
  <c r="D13" i="8" s="1"/>
  <c r="C8" i="8"/>
  <c r="D8" i="8" s="1"/>
  <c r="C7" i="8"/>
  <c r="D7" i="8" s="1"/>
  <c r="C6" i="8"/>
  <c r="D6" i="8" s="1"/>
  <c r="C5" i="8"/>
  <c r="D5" i="8" s="1"/>
  <c r="I5" i="8" s="1"/>
  <c r="J5" i="8" s="1"/>
  <c r="C4" i="8"/>
  <c r="D4" i="8" s="1"/>
  <c r="C16" i="7"/>
  <c r="D16" i="7" s="1"/>
  <c r="C15" i="7"/>
  <c r="D15" i="7" s="1"/>
  <c r="I15" i="7" s="1"/>
  <c r="J15" i="7" s="1"/>
  <c r="C13" i="7"/>
  <c r="D13" i="7" s="1"/>
  <c r="C10" i="7"/>
  <c r="D10" i="7" s="1"/>
  <c r="I10" i="7" s="1"/>
  <c r="J10" i="7" s="1"/>
  <c r="C9" i="7"/>
  <c r="D9" i="7" s="1"/>
  <c r="C8" i="7"/>
  <c r="D8" i="7" s="1"/>
  <c r="C7" i="7"/>
  <c r="D7" i="7" s="1"/>
  <c r="C13" i="6"/>
  <c r="D13" i="6" s="1"/>
  <c r="C11" i="6"/>
  <c r="D11" i="6" s="1"/>
  <c r="I11" i="6" s="1"/>
  <c r="J11" i="6" s="1"/>
  <c r="C9" i="6"/>
  <c r="D9" i="6" s="1"/>
  <c r="C8" i="6"/>
  <c r="D8" i="6" s="1"/>
  <c r="I8" i="6" s="1"/>
  <c r="J8" i="6" s="1"/>
  <c r="C7" i="6"/>
  <c r="D7" i="6" s="1"/>
  <c r="C6" i="6"/>
  <c r="D6" i="6" s="1"/>
  <c r="C9" i="5"/>
  <c r="D9" i="5" s="1"/>
  <c r="C8" i="5"/>
  <c r="D8" i="5" s="1"/>
  <c r="I8" i="5" s="1"/>
  <c r="J8" i="5" s="1"/>
  <c r="C7" i="5"/>
  <c r="D7" i="5" s="1"/>
  <c r="C6" i="5"/>
  <c r="D6" i="5" s="1"/>
  <c r="C4" i="5"/>
  <c r="I4" i="5" s="1"/>
  <c r="J4" i="5" s="1"/>
  <c r="C27" i="4"/>
  <c r="C15" i="4"/>
  <c r="D15" i="4" s="1"/>
  <c r="I15" i="4" s="1"/>
  <c r="J15" i="4" s="1"/>
  <c r="C14" i="4"/>
  <c r="D14" i="4" s="1"/>
  <c r="J18" i="24" l="1"/>
  <c r="D11" i="22"/>
  <c r="I7" i="7"/>
  <c r="J7" i="7" s="1"/>
  <c r="D19" i="7"/>
  <c r="D27" i="4"/>
  <c r="I27" i="4" s="1"/>
  <c r="J27" i="4" s="1"/>
  <c r="I9" i="7"/>
  <c r="J9" i="7" s="1"/>
  <c r="I8" i="8"/>
  <c r="J8" i="8" s="1"/>
  <c r="I17" i="13"/>
  <c r="J17" i="13" s="1"/>
  <c r="I9" i="14"/>
  <c r="J9" i="14" s="1"/>
  <c r="I20" i="19"/>
  <c r="J20" i="19" s="1"/>
  <c r="I16" i="21"/>
  <c r="J16" i="21" s="1"/>
  <c r="I9" i="5"/>
  <c r="J9" i="5" s="1"/>
  <c r="I13" i="6"/>
  <c r="J13" i="6" s="1"/>
  <c r="I6" i="13"/>
  <c r="J6" i="13" s="1"/>
  <c r="I10" i="13"/>
  <c r="J10" i="13" s="1"/>
  <c r="I11" i="18"/>
  <c r="J11" i="18" s="1"/>
  <c r="I5" i="20"/>
  <c r="J5" i="20" s="1"/>
  <c r="I9" i="20"/>
  <c r="J9" i="20" s="1"/>
  <c r="I15" i="20"/>
  <c r="J15" i="20" s="1"/>
  <c r="I19" i="20"/>
  <c r="J19" i="20" s="1"/>
  <c r="I13" i="21"/>
  <c r="J13" i="21" s="1"/>
  <c r="I7" i="6"/>
  <c r="J7" i="6" s="1"/>
  <c r="I13" i="7"/>
  <c r="J13" i="7" s="1"/>
  <c r="I9" i="13"/>
  <c r="J9" i="13" s="1"/>
  <c r="I6" i="19"/>
  <c r="J6" i="19" s="1"/>
  <c r="I16" i="7"/>
  <c r="J16" i="7" s="1"/>
  <c r="I6" i="8"/>
  <c r="J6" i="8" s="1"/>
  <c r="I13" i="8"/>
  <c r="J13" i="8" s="1"/>
  <c r="I16" i="15"/>
  <c r="J16" i="15" s="1"/>
  <c r="I20" i="13"/>
  <c r="J20" i="13" s="1"/>
  <c r="I7" i="14"/>
  <c r="J7" i="14" s="1"/>
  <c r="I4" i="19"/>
  <c r="J4" i="19" s="1"/>
  <c r="I14" i="21"/>
  <c r="J14" i="21" s="1"/>
  <c r="I18" i="21"/>
  <c r="J18" i="21" s="1"/>
  <c r="I22" i="21"/>
  <c r="J22" i="21" s="1"/>
  <c r="I4" i="8"/>
  <c r="J4" i="8" s="1"/>
  <c r="I17" i="8"/>
  <c r="J17" i="8" s="1"/>
  <c r="I5" i="13"/>
  <c r="J5" i="13" s="1"/>
  <c r="I22" i="13"/>
  <c r="J22" i="13" s="1"/>
  <c r="I14" i="18"/>
  <c r="J14" i="18" s="1"/>
  <c r="I16" i="19"/>
  <c r="J16" i="19" s="1"/>
  <c r="I33" i="19"/>
  <c r="J33" i="19" s="1"/>
  <c r="I4" i="20"/>
  <c r="J4" i="20" s="1"/>
  <c r="I6" i="5"/>
  <c r="J6" i="5" s="1"/>
  <c r="I9" i="6"/>
  <c r="J9" i="6" s="1"/>
  <c r="I14" i="4"/>
  <c r="J14" i="4" s="1"/>
  <c r="I7" i="5"/>
  <c r="J7" i="5" s="1"/>
  <c r="I6" i="6"/>
  <c r="J6" i="6" s="1"/>
  <c r="I8" i="7"/>
  <c r="J8" i="7" s="1"/>
  <c r="I7" i="8"/>
  <c r="J7" i="8" s="1"/>
  <c r="I8" i="13"/>
  <c r="J8" i="13" s="1"/>
  <c r="I21" i="13"/>
  <c r="J21" i="13" s="1"/>
  <c r="I8" i="14"/>
  <c r="J8" i="14" s="1"/>
  <c r="I7" i="18"/>
  <c r="J7" i="18" s="1"/>
  <c r="I7" i="20"/>
  <c r="J7" i="20" s="1"/>
  <c r="I13" i="20"/>
  <c r="J13" i="20" s="1"/>
  <c r="I21" i="20"/>
  <c r="J21" i="20" s="1"/>
  <c r="I15" i="21"/>
  <c r="J15" i="21" s="1"/>
  <c r="J22" i="10"/>
  <c r="J23" i="10" s="1"/>
  <c r="D20" i="12"/>
  <c r="J26" i="11"/>
  <c r="J27" i="11" s="1"/>
  <c r="D26" i="11"/>
  <c r="B16" i="22" s="1"/>
  <c r="J20" i="12"/>
  <c r="J19" i="7" l="1"/>
  <c r="D27" i="11"/>
  <c r="D21" i="12"/>
  <c r="I20" i="12"/>
  <c r="J21" i="12"/>
  <c r="J18" i="15"/>
  <c r="J19" i="15" s="1"/>
  <c r="D16" i="22"/>
  <c r="I26" i="11"/>
  <c r="C16" i="22" s="1"/>
  <c r="J23" i="16"/>
  <c r="J24" i="16" s="1"/>
  <c r="D23" i="16"/>
  <c r="D20" i="5"/>
  <c r="B8" i="22" s="1"/>
  <c r="J31" i="13"/>
  <c r="J32" i="13" s="1"/>
  <c r="D19" i="8"/>
  <c r="B10" i="22" s="1"/>
  <c r="D37" i="19"/>
  <c r="D18" i="6"/>
  <c r="B9" i="22" s="1"/>
  <c r="D20" i="7"/>
  <c r="D21" i="18"/>
  <c r="J18" i="6"/>
  <c r="D26" i="21"/>
  <c r="B14" i="22" s="1"/>
  <c r="D32" i="20"/>
  <c r="D31" i="13"/>
  <c r="J21" i="18"/>
  <c r="J26" i="21"/>
  <c r="J27" i="21" s="1"/>
  <c r="J18" i="14"/>
  <c r="J19" i="14" s="1"/>
  <c r="D18" i="14"/>
  <c r="D13" i="22" l="1"/>
  <c r="D27" i="21"/>
  <c r="D33" i="20"/>
  <c r="D38" i="19"/>
  <c r="I21" i="18"/>
  <c r="J22" i="18"/>
  <c r="D22" i="18"/>
  <c r="D33" i="17"/>
  <c r="D19" i="14"/>
  <c r="D32" i="13"/>
  <c r="D24" i="16"/>
  <c r="D19" i="15"/>
  <c r="D20" i="8"/>
  <c r="I18" i="6"/>
  <c r="C9" i="22" s="1"/>
  <c r="J19" i="6"/>
  <c r="D19" i="6"/>
  <c r="D21" i="5"/>
  <c r="I18" i="15"/>
  <c r="C13" i="22" s="1"/>
  <c r="I18" i="14"/>
  <c r="I31" i="13"/>
  <c r="I23" i="16"/>
  <c r="D14" i="22"/>
  <c r="I26" i="21"/>
  <c r="C14" i="22" s="1"/>
  <c r="J37" i="19"/>
  <c r="J38" i="19" s="1"/>
  <c r="J20" i="5"/>
  <c r="J32" i="20"/>
  <c r="J33" i="20" s="1"/>
  <c r="J19" i="8"/>
  <c r="J20" i="8" s="1"/>
  <c r="K33" i="17"/>
  <c r="D9" i="22"/>
  <c r="J21" i="5" l="1"/>
  <c r="J20" i="7"/>
  <c r="J32" i="17"/>
  <c r="I37" i="19"/>
  <c r="I19" i="8"/>
  <c r="C10" i="22" s="1"/>
  <c r="I19" i="7"/>
  <c r="D8" i="22"/>
  <c r="I20" i="5"/>
  <c r="C8" i="22" s="1"/>
  <c r="I32" i="20"/>
  <c r="D10" i="22"/>
  <c r="J9" i="3" l="1"/>
  <c r="J10" i="3"/>
  <c r="J12" i="3"/>
  <c r="J18" i="3"/>
  <c r="J8" i="3"/>
  <c r="J14" i="3"/>
  <c r="J15" i="3"/>
  <c r="J6" i="3"/>
  <c r="J7" i="3"/>
  <c r="J11" i="3"/>
  <c r="J17" i="3"/>
  <c r="J19" i="3" l="1"/>
  <c r="I19" i="3" l="1"/>
  <c r="J20" i="3"/>
  <c r="J4" i="4"/>
  <c r="D16" i="9" l="1"/>
  <c r="J8" i="9"/>
  <c r="D17" i="9" l="1"/>
  <c r="J16" i="9"/>
  <c r="I16" i="9" l="1"/>
  <c r="J17" i="9"/>
  <c r="D29" i="4"/>
  <c r="D30" i="4" l="1"/>
  <c r="B6" i="22"/>
  <c r="J29" i="4"/>
  <c r="J30" i="4" s="1"/>
  <c r="I29" i="4" l="1"/>
  <c r="C6" i="22" s="1"/>
  <c r="D6" i="22"/>
  <c r="D17" i="24"/>
  <c r="B11" i="22" s="1"/>
  <c r="D18" i="24" l="1"/>
  <c r="I17" i="24"/>
  <c r="C11" i="22" s="1"/>
  <c r="D22" i="10"/>
  <c r="I22" i="10" l="1"/>
  <c r="D2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tc={70865B0B-7984-41A4-9EC0-785981659D26}</author>
  </authors>
  <commentList>
    <comment ref="A3" authorId="0" shapeId="0" xr:uid="{70865B0B-7984-41A4-9EC0-785981659D26}">
      <text>
        <t>[Threaded comment]
Your version of Excel allows you to read this threaded comment; however, any edits to it will get removed if the file is opened in a newer version of Excel. Learn more: https://go.microsoft.com/fwlink/?linkid=870924
Comment:
    The IDC may, in fact, provide funding through intermediaries. It has said that it provides wholesale funding and has also been reported to provide loans to investment companies in local media. 
See, for example: https://www.idc.co.za/wp-content/uploads/2018/11/Automotive-Transnet-Supplier-Workshop_-15-Oct.pdf pg 10</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tc={EB2CC394-A27E-43F5-B953-D99622138474}</author>
  </authors>
  <commentList>
    <comment ref="B6" authorId="0" shapeId="0" xr:uid="{EB2CC394-A27E-43F5-B953-D99622138474}">
      <text>
        <t>[Threaded comment]
Your version of Excel allows you to read this threaded comment; however, any edits to it will get removed if the file is opened in a newer version of Excel. Learn more: https://go.microsoft.com/fwlink/?linkid=870924
Comment:
    Should the DFI be awarded a point, or should this question be revisited? The DFI's mandate is to provide funding to and on behalf of the South African government - activities are subject to regulation. 
Depending on the findings for other DFI's, my view is that the element is not relevant.</t>
      </text>
    </comment>
  </commentList>
</comments>
</file>

<file path=xl/sharedStrings.xml><?xml version="1.0" encoding="utf-8"?>
<sst xmlns="http://schemas.openxmlformats.org/spreadsheetml/2006/main" count="2334" uniqueCount="714">
  <si>
    <t>Companies include clauses on the compliance with criteria on climate change in their contracts with subcontractors and suppliers.</t>
  </si>
  <si>
    <t>Child labour is unacceptable.</t>
  </si>
  <si>
    <t xml:space="preserve">Companies pay a living wage to their employees. </t>
  </si>
  <si>
    <t xml:space="preserve">Companies apply a maximum of working hours. </t>
  </si>
  <si>
    <t xml:space="preserve">Companies have a solid health and safety policy. </t>
  </si>
  <si>
    <t xml:space="preserve">Companies have a clear management system to monitor and, if needed, correct compliance with norms on labour law. </t>
  </si>
  <si>
    <t xml:space="preserve">Companies establish procedures on how to deal and process employee complaints and to solve violations and conflicts, preferably in consultation with the relevant trade union. </t>
  </si>
  <si>
    <t>Companies include clauses on the compliance with criteria on labour rights in their contracts with subcontractors and suppliers.</t>
  </si>
  <si>
    <t>Trade in endangered plant and animal species complies with the CITES conditions.</t>
  </si>
  <si>
    <t>Trade in endangered plant and animal species that are on the CITES lists is unacceptable.</t>
  </si>
  <si>
    <t>Production of, or trade in, living genetically modified organisms can only take place if permission has been obtained from the importing country and all requirements of the Cartagena Protocol have been met.</t>
  </si>
  <si>
    <t>Companies prevent the introduction of invasive alien species in ecosystems.</t>
  </si>
  <si>
    <t>Companies include clauses on the compliance with criteria on nature in their contracts with subcontractors and suppliers.</t>
  </si>
  <si>
    <t xml:space="preserve">Offering, promising, giving and requiring, either directly or indirectly, bribes and other undue advantages in order to acquire and to maintain assignments and other undue advantages, is unacceptable. </t>
  </si>
  <si>
    <t>The bonus is a maximum of 100% of the fixed annual salary.</t>
  </si>
  <si>
    <t xml:space="preserve">The bonus is a maximum of 10% of the fixed annual salary. </t>
  </si>
  <si>
    <t>The bonus is based on employee satisfaction.</t>
  </si>
  <si>
    <t>The bonus is based on client satisfaction.</t>
  </si>
  <si>
    <t xml:space="preserve">Very restricted housing methods for calves (in crates), hens (in battery cages) and sows (in feeding cubicles) are unacceptable. </t>
  </si>
  <si>
    <t>Pulp and paper factories restrict the use of chemicals and the pollution of soil, water and air by making use of the best available techniques.</t>
  </si>
  <si>
    <t>Offering, promising, giving, or requiring, either directly nor indirectly, bribes or other undue advantages in order to acquire or to maintain assignments or other undue advantages, is unacceptable.</t>
  </si>
  <si>
    <t>Elements 'Human Rights'</t>
  </si>
  <si>
    <t>Elements 'Nature'</t>
  </si>
  <si>
    <t>Elements 'Forestry'</t>
  </si>
  <si>
    <t>Elements 'Mining'</t>
  </si>
  <si>
    <t>Elements 'Oil &amp; Gas'</t>
  </si>
  <si>
    <t>Nature</t>
  </si>
  <si>
    <t>Transparency &amp; Accountability</t>
  </si>
  <si>
    <t>Mining</t>
  </si>
  <si>
    <t>Clarification</t>
  </si>
  <si>
    <t>Elements 'Food'</t>
  </si>
  <si>
    <t>Companies reduce the time limit of animal transport to a maximum of 8 hours.</t>
  </si>
  <si>
    <t>At least one third of the bonus is based on non-financial criteria.</t>
  </si>
  <si>
    <t>Elements 'Climate Change'</t>
  </si>
  <si>
    <t>Companies uphold the freedom of association and the effective recognition of the right to collective bargaining.</t>
  </si>
  <si>
    <t>All forms of forced and compulsory labour are unacceptable.</t>
  </si>
  <si>
    <t>Discrimination in respect of employment and occupation is unacceptable.</t>
  </si>
  <si>
    <t>Companies ensure equal treatment and working conditions for migrant workers.</t>
  </si>
  <si>
    <t>Activities in the field of genetic materials and genetic engineering only take place if they meet the permission and processing requirements as described in the UN Convention on Biological Diversity and the related Bonn Guidelines or Nagoya Protocol.</t>
  </si>
  <si>
    <t>The financial institution reports on the consultation with civil society organisations and other stakeholders.</t>
  </si>
  <si>
    <t>Activities in the field of genetic materials and genetic engineering only take place if they meet the permission and processing requirements described in the UN Convention on Biological Diversity and the related Bonn Guidelines or Nagoya Protocol.</t>
  </si>
  <si>
    <t>Companies use pesticides as little as possible and, if necessary, only in a responsible way.</t>
  </si>
  <si>
    <t>Companies use as little water as possible.</t>
  </si>
  <si>
    <t>Companies prevent water pollution.</t>
  </si>
  <si>
    <t xml:space="preserve">Companies pay the taxes owed in each country where they operate. </t>
  </si>
  <si>
    <t>Companies reduce extractive waste and manage and process this in a responsible way.</t>
  </si>
  <si>
    <t>Riverine tailings disposal and sub-marine tailings disposal is unacceptable.</t>
  </si>
  <si>
    <t xml:space="preserve">Companies include the environmental and health effects of a mine after its closure in plans for the development of new mines. </t>
  </si>
  <si>
    <t>Companies reduce waste from oil and gas extraction and mining, especially the flaring of natural gas, and manage and process this in a responsible way.</t>
  </si>
  <si>
    <t xml:space="preserve">Companies include the environmental and health effects of the dismantling of production facilities, especially of offshore drilling platforms, in plans for the development of new projects. </t>
  </si>
  <si>
    <t xml:space="preserve">Companies reduce the effects of seismological research on whales and other marine mammals. </t>
  </si>
  <si>
    <t>Arms</t>
  </si>
  <si>
    <t>Climate change</t>
  </si>
  <si>
    <t xml:space="preserve">UN Global Compact </t>
  </si>
  <si>
    <t>Corporate credits</t>
  </si>
  <si>
    <t>Project finance</t>
  </si>
  <si>
    <t>Policy document(s)</t>
  </si>
  <si>
    <t>n.a.</t>
  </si>
  <si>
    <t>The whole group</t>
  </si>
  <si>
    <t>Senior management</t>
  </si>
  <si>
    <t>Risk takers</t>
  </si>
  <si>
    <t>OECD Guidelines for Multinational Enterprises</t>
  </si>
  <si>
    <t>IFC Performance Standards</t>
  </si>
  <si>
    <t>Equator Principles</t>
  </si>
  <si>
    <t>Companies focus their international enterprise structure and their international transactions in a way that reflects the economic substance of the activities and transactions undertaken, without any steps made primarily to secure a tax advantage.</t>
  </si>
  <si>
    <t xml:space="preserve">IFC Environmental, Health, and Safety Guidelines </t>
  </si>
  <si>
    <t>The financial institution has a measurable target to increase its finance for renewable energy generation.</t>
  </si>
  <si>
    <t>Power generation</t>
  </si>
  <si>
    <t>Elements 'Arms'</t>
  </si>
  <si>
    <t>Elements 'Power generation'</t>
  </si>
  <si>
    <t>The following elements are crucial for a policy regarding the financial institution's internal operations:</t>
  </si>
  <si>
    <t>At least 60% of the bonus is based on long term objectives (not to be confused with agreements for deferred payment of the bonus).</t>
  </si>
  <si>
    <t xml:space="preserve">Companies prevent conflict over land rights and acquire natural resources only with free, prior and informed consent (FPIC) of the land users involved. </t>
  </si>
  <si>
    <t>no</t>
  </si>
  <si>
    <t xml:space="preserve">Companies respect the ILO Declaration on Fundamental Principles and Rights at work. </t>
  </si>
  <si>
    <t xml:space="preserve">Offering, promising, giving and requiring, either directly nor indirectly, bribes or other undue advantages in order to acquire or to maintain assignments or other undue advantages, is unacceptable. </t>
  </si>
  <si>
    <t>Companies only operate in weak governance zone or conflict-affected areas if they are able to demonstrate that they are not causing or contributing to human rights abuses.</t>
  </si>
  <si>
    <t>Uranium mining is unacceptable.</t>
  </si>
  <si>
    <t xml:space="preserve">Companies respect the ILO Declaration on Fundamental Principles and Rights at Work. </t>
  </si>
  <si>
    <t>The financial institution finances companies involved in renewable energy generation (wind, solar, small and medium scale hydro power, geothermal power, tidal power, etc.).</t>
  </si>
  <si>
    <t>The production of biomaterials complies with the 12 principles of the Roundtable on Sustainable Biomaterials (RSB).</t>
  </si>
  <si>
    <t>Mountaintop removal mining is unacceptable.</t>
  </si>
  <si>
    <t>Elements 'Transparency &amp; Accountability'</t>
  </si>
  <si>
    <t>At least two third of the bonus is based on non-financial criteria.</t>
  </si>
  <si>
    <t>Production of, maintenance of, and trade in cluster munitions, including important parts of cluster munitions, is unacceptable.</t>
  </si>
  <si>
    <t>Production of, maintenance of, and trade in chemical weapons, including important parts of chemical weapons, is unacceptable.</t>
  </si>
  <si>
    <t>Production of, maintenance of, and trade in biological weapons, including important parts of biological weapons, is unacceptable.</t>
  </si>
  <si>
    <t>For its financed greenhouse gas emissions, the financial institution discloses its share of all the companies and projects it invests in.</t>
  </si>
  <si>
    <t xml:space="preserve">Companies integrate labour rights in their procurement and operational policies. </t>
  </si>
  <si>
    <t>The bonus is a maximum of 20% of the fixed annual salary.</t>
  </si>
  <si>
    <t>Elements 'Animal welfare'</t>
  </si>
  <si>
    <t xml:space="preserve">Companies shift from intensive livestock farming to animal friendly production. </t>
  </si>
  <si>
    <t>Entertainment activities in which wild animals are involved (including circuses, dolphinariums, fighting games with animals and shows and exhibitions with animals) are unacceptable.</t>
  </si>
  <si>
    <t xml:space="preserve">Companies integrate animal welfare criteria into their procurement and operational policies. </t>
  </si>
  <si>
    <t>Companies include clauses on the compliance with criteria on animal welfare in their contracts with subcontractors and suppliers.</t>
  </si>
  <si>
    <t>Elements 'Health'</t>
  </si>
  <si>
    <t>Companies prevent the deterioration of the health of employees, clients and nearby residents by products or production processes (according to the precautionary principle).</t>
  </si>
  <si>
    <t>Companies work on systematically improving the health and safety of employees and develop a preventive culture in the field of health and safety.</t>
  </si>
  <si>
    <t>Companies respect international agreements on the production and the use of hazardous or toxic substances as described in the Stockholm Convention (on POPs).</t>
  </si>
  <si>
    <t>Companies respect international agreements on trade in chemicals and chemical waste as stated in the Basel convention.</t>
  </si>
  <si>
    <t>Companies respect international agreements on trade in chemicals and chemical waste as stated in the Rotterdam convention.</t>
  </si>
  <si>
    <t>Companies reduce the emission of harmful substances (to soil, water, and air) by making use of the best available technologies (BAT).</t>
  </si>
  <si>
    <t>Companies restrict the use of chemicals suspected to be harmful to health in scientific literature and, if necessary, only in a responsible way (precautionary principle).</t>
  </si>
  <si>
    <t>Manufacturers of bottle-feeding comply with the WHO-code and additional resolutions on advertisement for breast-milk substitutes.</t>
  </si>
  <si>
    <t>Tobacco manufacturers comply with the WHO Framework Convention on Tobacco Control and additional resolutions on the protection of current and future generations against the health, social, environmental and economic consequences of (passive) smoking.</t>
  </si>
  <si>
    <t xml:space="preserve">Companies integrate health criteria in their procurement and operational policies. </t>
  </si>
  <si>
    <t>Financial institutions report on their tax payments to governments for each country where they operate.</t>
  </si>
  <si>
    <t>Financial institutions are not active in risky trade and investment activities (trade in options, futures and other derivatives) on their own account, other than covering the financial risks of their credit provision.</t>
  </si>
  <si>
    <t>Financial institutions have drafted investment policies on sensitive industries and crucial issues, based on international treaties and conventions.</t>
  </si>
  <si>
    <t>Financial institutions endorse the UN Global Compact principles.</t>
  </si>
  <si>
    <t>Financial institutions endorse the OECD Guidelines for Multinational Enterprises</t>
  </si>
  <si>
    <t>Financial institutions comply with the FATF recommendations.</t>
  </si>
  <si>
    <t>Financial institutions comply with the Wolfsberg Principles.</t>
  </si>
  <si>
    <t>For project financing, financial institutions apply the Equator Principles.</t>
  </si>
  <si>
    <t>Trade in endangered animal species complies with the CITES conditions.</t>
  </si>
  <si>
    <t>Trade in endangered animal species that are on CITES lists, is unacceptable.</t>
  </si>
  <si>
    <t>Shrimp farms comply with the International Principles for Responsible Shrimp Farming.</t>
  </si>
  <si>
    <t>Fish farms are certified according to the Aquaculture Stewardship Council (ASC) criteria.</t>
  </si>
  <si>
    <t>Companies work towards the systematic improvement of safety and health of employees and develop a preventative culture in the field of health and safety.</t>
  </si>
  <si>
    <t>Companies restrict the use of chemicals of which it is suspected in scientific literature that they are harmful to human health and, if necessary, only in a responsible way (precautionary principle).</t>
  </si>
  <si>
    <t xml:space="preserve">Companies apply an Environment and Social Risk Management System. </t>
  </si>
  <si>
    <t>Yes / No</t>
  </si>
  <si>
    <t>The financial institution maintains the right to recover bonuses if, after payment, it appears that they were paid unduly (a so-called clawback scheme).</t>
  </si>
  <si>
    <t xml:space="preserve">Elements 'Remuneration' </t>
  </si>
  <si>
    <t>The financial institution publishes its voting record.</t>
  </si>
  <si>
    <t>Production of, maintenance of, and trade in anti-personal landmines, including important parts of landmines, is unacceptable.</t>
  </si>
  <si>
    <t>Production of, maintenance of, and trade in nuclear weapons, including important parts of nuclear weapons, in or to countries that have not ratified the Non-proliferation Treaty is unacceptable.</t>
  </si>
  <si>
    <t>Production of, maintenance of, and trade in nuclear weapons, including important parts of nuclear weapons, is unacceptable.</t>
  </si>
  <si>
    <t xml:space="preserve">The policy does not mention exceptions for certain types of investment, financing and/or asset classes of the financial institution. </t>
  </si>
  <si>
    <t>For bonds issuances, financial institutions apply the Green Bond Principles.</t>
  </si>
  <si>
    <t xml:space="preserve">Fishers respect Marine Protected Areas and especially no-take zones. </t>
  </si>
  <si>
    <t>Harmful fishing techniques (such as trawls, drift nets and shark-finning) are unacceptable.</t>
  </si>
  <si>
    <t>Fishers minimise their by catch.</t>
  </si>
  <si>
    <t>Fishers prevent overfishing.</t>
  </si>
  <si>
    <t>Fishers do not engage in ghost fishing or they comply with MARPOL or EU regulations.</t>
  </si>
  <si>
    <t>Fishers do not operate under flags of convenience.</t>
  </si>
  <si>
    <t>Fishers carefully document their catch so the origin of the total catch can be checked.</t>
  </si>
  <si>
    <t>Fishers comply with all elements of the FAO Code of Conduct for Responsible Fisheries.</t>
  </si>
  <si>
    <t>Fish traders and other companies in the production chains for fish and shellfish are certified according to the MSC Chain of Custody standard.</t>
  </si>
  <si>
    <t>Companies respect the right to adequate food.</t>
  </si>
  <si>
    <t>Companies respect the ILO Declaration on Fundamental Principles and Rights at Work.</t>
  </si>
  <si>
    <t>Companies respect the Five Freedoms of animals.</t>
  </si>
  <si>
    <t xml:space="preserve">Companies use as little water as possible. </t>
  </si>
  <si>
    <t xml:space="preserve">Companies respect the rights of local and indigenous communities on the fair and equal use of forests. </t>
  </si>
  <si>
    <t>Companies throughout the wood supply chain prevent the use of illegally cut and traded timber.</t>
  </si>
  <si>
    <t>Companies in industries with a large impact on forests (including in any case the forestry and paper industry), report their forest footprint to the Forest Footprint Disclosure (FFD) project.</t>
  </si>
  <si>
    <t>Companies pay a living wage to their employees.</t>
  </si>
  <si>
    <t>Establishing new coal mines is unacceptable.</t>
  </si>
  <si>
    <t>Coal mining is unacceptable.</t>
  </si>
  <si>
    <t>Companies do not operate in locations where the consequences of an accident for the environment are unmanageable.</t>
  </si>
  <si>
    <t>Source</t>
  </si>
  <si>
    <t>Health</t>
  </si>
  <si>
    <t>Human rights</t>
  </si>
  <si>
    <t>Cross-cutting themes</t>
  </si>
  <si>
    <t>Sector themes</t>
  </si>
  <si>
    <t>Operational themes</t>
  </si>
  <si>
    <t>Financial sector</t>
  </si>
  <si>
    <t>Fisheries</t>
  </si>
  <si>
    <t>Manufacturing industry</t>
  </si>
  <si>
    <t>Extracting oil from tar sands is unacceptable.</t>
  </si>
  <si>
    <t>Extracting oil and gas is unacceptable.</t>
  </si>
  <si>
    <t>Companies prevent conflicts over land rights and acquire natural resources only by engaging in meaningful consultation with local communities and obtaining free, prior and informed consent (FPIC) when it concerns indigenous peoples.</t>
  </si>
  <si>
    <t xml:space="preserve">Companies prevent conflicts over land rights and acquire natural resources only with free, prior and informed consent (FPIC) of the land users involved. </t>
  </si>
  <si>
    <t xml:space="preserve">Elements 'Financial sector' </t>
  </si>
  <si>
    <t>Elements 'Manufacturing industry'</t>
  </si>
  <si>
    <t>Elements 'Fisheries'</t>
  </si>
  <si>
    <t>Companies have processes to enable the remediation of any adverse human rights impact to which they cause or to which they contribute.</t>
  </si>
  <si>
    <t>Extracting fuel from liquefied coal is unacceptable.</t>
  </si>
  <si>
    <t>Arctic drilling for oil and gas is unacceptable.</t>
  </si>
  <si>
    <t>(Board of) directors</t>
  </si>
  <si>
    <t>The financial institution publishes the names of governments in which it invests.</t>
  </si>
  <si>
    <t>The financial institution publishes the names of companies in which it invests.</t>
  </si>
  <si>
    <t>Elements 'Labour rights'</t>
  </si>
  <si>
    <t>Elements 'Housing and Real estate'</t>
  </si>
  <si>
    <t>UN Principles for Responsible Investment</t>
  </si>
  <si>
    <t>Food</t>
  </si>
  <si>
    <t>Forestry</t>
  </si>
  <si>
    <t>yes</t>
  </si>
  <si>
    <t>Content of policy</t>
  </si>
  <si>
    <t>Policy documents and websites</t>
  </si>
  <si>
    <t>Applied standards and initiatives</t>
  </si>
  <si>
    <t>Scope of policy</t>
  </si>
  <si>
    <t>Total scores</t>
  </si>
  <si>
    <t xml:space="preserve">Animal testing for testing cosmetics is unacceptable. </t>
  </si>
  <si>
    <t>Assessment elements</t>
  </si>
  <si>
    <t>Overview of scores</t>
  </si>
  <si>
    <t>Themes</t>
  </si>
  <si>
    <t xml:space="preserve">XI: Examples of thresholds mentioned in policies: revenues, electricity generated, installed capacity, and utilized capacity. </t>
  </si>
  <si>
    <t>Companies disclose their direct and indirect greenhouse gas emissions.</t>
  </si>
  <si>
    <t xml:space="preserve">Companies reduce their direct and indirect greenhouse gas emissions. </t>
  </si>
  <si>
    <t>Conversion of peatland and high-carbon stocks for agricultural development is unacceptable.</t>
  </si>
  <si>
    <t>Elements 'Corruption'</t>
  </si>
  <si>
    <t>Companies include clauses on the compliance with criteria on tax in their contracts with subcontractors and suppliers.</t>
  </si>
  <si>
    <t>For each country in which the financial institution operates, it reports country-by-country on its revenues, profit, FTEs, subsidies received from governments and tax payments to governments.</t>
  </si>
  <si>
    <t>The financial institution does not advise clients to set up international structures with the main purpose to avoid or evade taxes.</t>
  </si>
  <si>
    <t>The financial institution properly verifies the ultimate beneficial owner(s) of a company.</t>
  </si>
  <si>
    <t>The financial institution applies additional safeguards when it enters into indirect or direct business relations with Politically Exposed Persons.</t>
  </si>
  <si>
    <t>Companies have a management system which results in immediate actions if suspicions arise that employees or suppliers are guilty of facilitating tax evasion.</t>
  </si>
  <si>
    <t>Companies have a management system which results in immediate actions if suspicions arise that employees or suppliers are guilty of corruption.</t>
  </si>
  <si>
    <t>Companies report on their participation in the decision-making processes of international norms and legislation (lobby practices).</t>
  </si>
  <si>
    <t>Companies include clauses on the compliance with criteria on corruption in their contracts with subcontractors and suppliers.</t>
  </si>
  <si>
    <t>Patients with avoidable and treatable diseases have the right to access to medication.</t>
  </si>
  <si>
    <t>Pharmaceutical companies ensure that patients with avoidable and treatable diseases have the right to access to medication.</t>
  </si>
  <si>
    <t>The financial institution respects all human rights as described in the United Nations Guiding Principles on Business and Human Rights.</t>
  </si>
  <si>
    <t>Companies respect all human rights as described in the United Nations Guiding Principles on Business and Human Rights.</t>
  </si>
  <si>
    <t>Companies do not start new operations in areas where water scarcity is pre-existing and operations would compete with the needs of communities.</t>
  </si>
  <si>
    <t>For each country in which the financial institution operates, it reports country-by-country on its total assets.</t>
  </si>
  <si>
    <t>The financial institution does not participate in transactions with international structures of which the main purpose is to avoid or evade taxes.</t>
  </si>
  <si>
    <t>Companies publish their full group structure, including indirectly and jointly-owned entities.</t>
  </si>
  <si>
    <t>Companies make public, to the extent legally and practically possible, the decision of any adjudication or arbitration to which it, or any of its subsidiaries, is a party, undertaken to resolve a tax dispute, whether in a court or in an arbitration setting.</t>
  </si>
  <si>
    <t>Supply of arms and weapon systems, military transport systems, and other military goods to countries having a failed or fragile state, is unacceptable.</t>
  </si>
  <si>
    <t>Supply of arms and weapon systems, military transport systems, and other military goods to countries that spend a disproportionate part of their budget on purchases of arms, is unacceptable.</t>
  </si>
  <si>
    <t>Supply of arms and weapon systems, military transport systems, and other military goods to countries that are under a United Nations or relevant multilateral arms embargo, is unacceptable.</t>
  </si>
  <si>
    <t>Supply of arms and weapon systems, military transport systems, and other military goods to countries that are sensitive to corruption, is unacceptable.</t>
  </si>
  <si>
    <t>Fishers are certified according to the Marine Stewardship Council (MSC) criteria or comparable standards for all fisheries in which they operate.</t>
  </si>
  <si>
    <t>Fishers are certified according to the Marine Stewardship Council (MSC) criteria or comparable standards for at least one fishery in which they operate.</t>
  </si>
  <si>
    <t>Companies reduce their direct and indirect emissions of harmful substances, such as particulate matter, nitrogen oxide and ammonia.</t>
  </si>
  <si>
    <t>Companies conduct water scarcity impact assessments and prevent negative impacts in water scarce regions.</t>
  </si>
  <si>
    <t>Financial institutions only invest in mortgage-backed securities if there is sufficient transparency concerning the sustainability aspects of the building stock (e.g. energy efficiency).</t>
  </si>
  <si>
    <t>Financial institutions that issue mortgage-backed securities are transparent about the sustainability aspects of the building stock (e.g. energy efficiency).</t>
  </si>
  <si>
    <t>Financial institutions apply the Code of Conduct for Mortgage Loans based on the EU Mortgage Credit Directive.</t>
  </si>
  <si>
    <t>Financial institutions actively offer mortgage loans and services to clients to enable them to make their property more sustainable.</t>
  </si>
  <si>
    <t>Financial institutions have an ambitious time bound target to improve their mortgage portfolio.</t>
  </si>
  <si>
    <t>Financial institutions implement a policy to improve the energy efficiency of the houses and buildings financed with mortgages.</t>
  </si>
  <si>
    <t>Construction companies use recycled and recyclable materials and recycle materials in case of demolition.</t>
  </si>
  <si>
    <t>Construction companies implement the Cement Action Plan of the Cement Sustainability Initiative.</t>
  </si>
  <si>
    <t>Construction companies and housing corporations are expected to take into account the Five Principles of sustainable neighbourhood planning.</t>
  </si>
  <si>
    <t>New buildings are designed as such that they are suitable for multiple tenants, or can be easily adapted to suit multiple tenants.</t>
  </si>
  <si>
    <t>Owners of real estate have a policy on transformation of vacant buildings in their portfolio.</t>
  </si>
  <si>
    <t>Energy reduction measures and greenhouse reduction targets are part of the multi-year maintenance plans with regard to the real estate property portfolios of the financial institution.</t>
  </si>
  <si>
    <t>Each year, the energy performance of at least 10% of the total real estate portfolio is enhanced, using the best available and viable technologies regarding energy reduction measures and avoidance of greenhouse gas emissions.</t>
  </si>
  <si>
    <t>Real estate funds score at least 50 points in the Global Real Estate Sustainability Benchmark.</t>
  </si>
  <si>
    <t>Real estate developers respect the rights of local communities living in project areas before project development and do not evict and relocate them without free, prior and informed consent.</t>
  </si>
  <si>
    <t>Real estate developers respect the rights of tenants living in their real estate projects and do not evict and relocate them without free, prior and informed consent.</t>
  </si>
  <si>
    <t>Real estate owners and managers respect the rights of tenants to participate in decisions regarding renovation and maintenance.</t>
  </si>
  <si>
    <t>Financial institutions report on the energy efficiency of the houses and buildings financed with mortgages.</t>
  </si>
  <si>
    <t>Gender equality</t>
  </si>
  <si>
    <t xml:space="preserve">Companies in the manufacturing industry work with relevant standards and initiatives for certain products (mentioned in section 3.7.2). </t>
  </si>
  <si>
    <t xml:space="preserve">Companies work with relevant standards and initiatives for raw materials (mentioned in section 3.4.2). </t>
  </si>
  <si>
    <t>Companies have processes to enable the remediation of any adverse human rights impact which they cause or to which they contribute.</t>
  </si>
  <si>
    <t>For each country in which companies operate, they report country-by-country on their revenues, profit, FTEs, subsidies received from governments and payments to governments (e.g. withholding taxes, payments for concessions and company tax).</t>
  </si>
  <si>
    <t>Thermal coal mining is unacceptable.</t>
  </si>
  <si>
    <t xml:space="preserve">Metallurgical coal mining is unacceptable. </t>
  </si>
  <si>
    <t xml:space="preserve">Companies work with relevant standards and initiatives for certain minerals (mentioned in section 3.8.2). </t>
  </si>
  <si>
    <t>Companies are certified according to the criteria of certification schemes for certain minerals (mentioned in section 3.8.2).</t>
  </si>
  <si>
    <t>Extracting oil from oil shale is unacceptable.</t>
  </si>
  <si>
    <t>The financial institution describes its finance and investment framework regarding environmental and social issues and provides insight into how the financial institution ensures that investments meet the conditions set in its policies.</t>
  </si>
  <si>
    <t xml:space="preserve">The financial institution's finance and investment framework regarding environmental and social issues is audited by a third party and the results are published. </t>
  </si>
  <si>
    <t>The financial institution publishes the names of companies that are excluded from investment due to sustainability issues, including the reasons for this exclusion.</t>
  </si>
  <si>
    <t xml:space="preserve">The financial institution has a policy that regulate staff ethics in serving clients in non-discriminatory way. </t>
  </si>
  <si>
    <t>The financial institution ensures that consumers have access to adequate complaints handling and redress that have a due diligence process in place.</t>
  </si>
  <si>
    <t>The financial institution discloses the results of complaints monitoring such as number of complaints, main issues, in which institutions/body for consumers defense the complaints where registered (direct or indirect ones), and from which channels they were received (call centre, website, e-mail, phone, bank branch).</t>
  </si>
  <si>
    <t>The financial institution has public commitments to reduce consumer complaints, fixing goals to achieve and making this information accessible to any stakeholder.</t>
  </si>
  <si>
    <t>The financial institution has a debt resolution policy available for consumers who have become over-indebted.</t>
  </si>
  <si>
    <t>The financial institution has clear policies/ a code of conduct in order to protect consumers against over-indebtedness.</t>
  </si>
  <si>
    <t>The financial institution has developed and implemented risk profiles with regard to investment products.</t>
  </si>
  <si>
    <t>The financial institution has a policy and a clear procedure of accountability in case of robbery, theft and fraud involving customers in bank branches, ATM or internet and by its authorized agents.</t>
  </si>
  <si>
    <t>The financial institution publishes its policies/procedures of debts collection and companies that represent them (third parties).</t>
  </si>
  <si>
    <t>The financial institution has procedures and policies to avoid tie-in sales or inappropriate sales practices.</t>
  </si>
  <si>
    <t>The financial institution provides consumers with key information that informs the consumer of the fundamental benefits, risks and terms of the product and changes in fees.</t>
  </si>
  <si>
    <t>The financial institution has clear policies/a code of conduct on pre-contractual information regarding home loans.</t>
  </si>
  <si>
    <t>The financial institution remuneration structure for staff of both financial services providers and authorized agents is designed to encourage responsible business conduct, fair treatment of consumers and to avoid conflicts of interest.</t>
  </si>
  <si>
    <t>The financial institution has a program to properly train and qualify employees and authorized agents on consumer rights and protection policies and practices.</t>
  </si>
  <si>
    <t>The financial institution has a program to properly train and qualify employees and authorized agents on products and services to consumers.</t>
  </si>
  <si>
    <t>Elements 'Consumer protection'</t>
  </si>
  <si>
    <t>Current and savings accounts</t>
  </si>
  <si>
    <t>Personal loans</t>
  </si>
  <si>
    <t>Personal investment and insurance</t>
  </si>
  <si>
    <t>Revolving credit</t>
  </si>
  <si>
    <t>Elements 'Financial inclusion'</t>
  </si>
  <si>
    <t>The financial institution provides low-income housing finance.</t>
  </si>
  <si>
    <t>The financial institution has branches in rural areas, not only in cities.</t>
  </si>
  <si>
    <t xml:space="preserve">The financial institution does not require collateral for MSMEs to borrow. </t>
  </si>
  <si>
    <t>The financial institution has a policy to improve financial literacy of low-income, marginal groups and MSMEs.</t>
  </si>
  <si>
    <t>The financial institution does not charge clients to open a basic bank account or for a reasonable fee.</t>
  </si>
  <si>
    <t>The financial institution does not require a minimum balance for maintaining a basic bank account.</t>
  </si>
  <si>
    <t xml:space="preserve">The financial institution has a standard and provides information on credit processing time. </t>
  </si>
  <si>
    <t>The financial institution has appropriate, affordable, and convenient financial products to send or receive domestic remittances through an account.</t>
  </si>
  <si>
    <t>The financial institution has a zero tolerance policy commitment for all forms of gender discrimination with respect to employment and occupation, including verbal, physical and sexual harassment.</t>
  </si>
  <si>
    <t>Companies have a policy commitment to differentiate the human rights risks faced by women and men.</t>
  </si>
  <si>
    <t xml:space="preserve">Companies have a zero tolerance policy for all forms of gender discrimination including verbal, physical and sexual harassment. </t>
  </si>
  <si>
    <t>Elements 'Gender equality'</t>
  </si>
  <si>
    <t>Yes/No</t>
  </si>
  <si>
    <t>Documents used</t>
  </si>
  <si>
    <t>Relevancy of investment and finance categories / products</t>
  </si>
  <si>
    <t>*  relevant for the themes Consumer protection and Financial inclusion</t>
  </si>
  <si>
    <t>** relevant for the themes Housing and Real estate, Consumer protection and Financial inclusion</t>
  </si>
  <si>
    <t>Current and savings accounts*</t>
  </si>
  <si>
    <t>Revolving credit*</t>
  </si>
  <si>
    <t>Personal loans*</t>
  </si>
  <si>
    <t>Personal investment and insurance*</t>
  </si>
  <si>
    <t>The following elements that are crucial for a policy regarding the financial institution's relationship with customers:</t>
  </si>
  <si>
    <t>Unabated coal-fired power generation (i.e. without operational carbon capture and storage) is unacceptable.</t>
  </si>
  <si>
    <t>Coal-fired power generation is unacceptable.</t>
  </si>
  <si>
    <t>Fossil fuel-fired power generation is unacceptable.</t>
  </si>
  <si>
    <t>Mortgages**</t>
  </si>
  <si>
    <t>Mortgages</t>
  </si>
  <si>
    <t>The financial institution provides branchless, cashless (e-money) and mobile banking services.</t>
  </si>
  <si>
    <t>The following elements are crucial for a policy regarding the companies a financial institution invests in or finances:</t>
  </si>
  <si>
    <t>Elements 'Tax'</t>
  </si>
  <si>
    <t>List</t>
  </si>
  <si>
    <t>Score per element</t>
  </si>
  <si>
    <t>Total scores expressed as percentage</t>
  </si>
  <si>
    <t>The financial institution publishes a sufficiently detailed breakdown of its portfolio, for example based on the first four digits of NACE and ISIC.</t>
  </si>
  <si>
    <t>Asset management own account</t>
  </si>
  <si>
    <t>Asset management for account clients</t>
  </si>
  <si>
    <t>Clarification on applicability</t>
  </si>
  <si>
    <t>Relevancy of sector themes</t>
  </si>
  <si>
    <t>Investment category, 
financial product or service</t>
  </si>
  <si>
    <t>Sector theme</t>
  </si>
  <si>
    <t>Asset management for own account</t>
  </si>
  <si>
    <t>Asset management for the account of clients</t>
  </si>
  <si>
    <t>Housing and real estate</t>
  </si>
  <si>
    <t>Oil and gas</t>
  </si>
  <si>
    <t>Notes and quotes (draft assessment)</t>
  </si>
  <si>
    <t>Question to financial instition</t>
  </si>
  <si>
    <t>Feedback from financial institution</t>
  </si>
  <si>
    <t>Response from analyst</t>
  </si>
  <si>
    <t>Notes and quotes (final assessment)</t>
  </si>
  <si>
    <t>Scope: Yes/No</t>
  </si>
  <si>
    <t>1.</t>
  </si>
  <si>
    <t>2.</t>
  </si>
  <si>
    <t>3.</t>
  </si>
  <si>
    <t xml:space="preserve">Requirements are set for the use of laboratory animals for manufacturing medical products in order to limit animal suffering and the number of animals used as much as possible and demonstrably look for alternatives to animal testing (the so-called 3R-strategy). </t>
  </si>
  <si>
    <t>4.</t>
  </si>
  <si>
    <t>5.</t>
  </si>
  <si>
    <t>Capturing and/or keeping animals for their skin or fur and manufacturing, trading and selling (derived) fur products is unacceptable.</t>
  </si>
  <si>
    <t>6.</t>
  </si>
  <si>
    <t xml:space="preserve">Extremely restricted housing methods including calves in crates, hens in battery cages and sows in feeding cubicles are unacceptable. </t>
  </si>
  <si>
    <t>7.</t>
  </si>
  <si>
    <t>8.</t>
  </si>
  <si>
    <t>Livestock farming companies are certified according to the criteria of certification schemes that include animal welfare requirements (mentioned in section 2.1.2).</t>
  </si>
  <si>
    <t>9.</t>
  </si>
  <si>
    <t xml:space="preserve">Fish farms are certified according to the criteria of certification schemes that include animal welfare requirements (mentioned in section 2.1.2). </t>
  </si>
  <si>
    <t>10.</t>
  </si>
  <si>
    <t>Companies guarantee the welfare of animals held captive for activities that have an educational and nature protection objective and in which wild animals are involved in any way (such as zoos).</t>
  </si>
  <si>
    <t>11.</t>
  </si>
  <si>
    <t>12.</t>
  </si>
  <si>
    <t>13.</t>
  </si>
  <si>
    <t>Companies apply a prudent use of antimicrobial medicines (antibiotics) in food-producing animals in order to minimize antimicrobial resistance.</t>
  </si>
  <si>
    <t>14.</t>
  </si>
  <si>
    <t>15.</t>
  </si>
  <si>
    <t>For its own direct and indirect greenhouse gas emissions, the financial institution establishes measurable reduction objectives that is aligned with limiting the maximum global temperature increase of 1.5°C.</t>
  </si>
  <si>
    <t>For its financed greenhouse gas emissions the financial institution establishes measurable reduction objectives that is aligned with limiting the maximum global temperature increase of 1.5°C.</t>
  </si>
  <si>
    <t>The financial institution measures and discloses climate-related impacts in line with the recommendations by the Task Force on Climate-related Financial Disclosures.</t>
  </si>
  <si>
    <t xml:space="preserve">The policy has a maximum threshold of 30% restricting finance of and investment in fossil fuel-fired power generation and extracting oil and gas. </t>
  </si>
  <si>
    <t>The policy has a maximum threshold of 0% restricting finance of and investment in coal-fired power generation and coal mining.</t>
  </si>
  <si>
    <t xml:space="preserve">The policy has a maximum threshold of 0% restricting finance of and investment in fossil fuel-fired power generation and extracting oil and gas. </t>
  </si>
  <si>
    <t>Companies switch from using fossil fuels to using renewable energy sources.</t>
  </si>
  <si>
    <t>16.</t>
  </si>
  <si>
    <t>17.</t>
  </si>
  <si>
    <t>18.</t>
  </si>
  <si>
    <t>19.</t>
  </si>
  <si>
    <t>20.</t>
  </si>
  <si>
    <t>21.</t>
  </si>
  <si>
    <t>CO2-compensation is certified according to the Gold Standard.</t>
  </si>
  <si>
    <t>22.</t>
  </si>
  <si>
    <t xml:space="preserve">Companies do not participate in lobbying (attempting to influence decisions made by regulators) aimed at weakening climate policy. </t>
  </si>
  <si>
    <t>23.</t>
  </si>
  <si>
    <t xml:space="preserve">Companies integrate climate change criteria in their procurement and operational policies. </t>
  </si>
  <si>
    <t>24.</t>
  </si>
  <si>
    <t>The financial institution has systems in place to actively manage pay equity.</t>
  </si>
  <si>
    <t>The financial institution has systems in place to prevent and mitigate gender discrimination of its customers.</t>
  </si>
  <si>
    <t xml:space="preserve">The financial institution guarantees at least 30% participation and equal access of women at senior level positions.  </t>
  </si>
  <si>
    <t>The financial institution guarantees at least 40% participation and equal access of women senior level positions.</t>
  </si>
  <si>
    <t>The financial institution provides targeted professional development for employees to promote equal access for women to senior level positions.</t>
  </si>
  <si>
    <t>Companies have systems in place to actively manage pay equity.</t>
  </si>
  <si>
    <t>Companies have systems in place to prevent and mitigate gender discrimination of its customers.</t>
  </si>
  <si>
    <t>Companies guarantee at least 30% participation and equal access of women at senior level positions.</t>
  </si>
  <si>
    <t xml:space="preserve">Companies guarantee at least 40% participation and equal access of women at senior level positions. </t>
  </si>
  <si>
    <t>Companies provide targeted professional development, and where necessary also education and training, for employees to promote equal access for women to senior level positions.</t>
  </si>
  <si>
    <t>Companies include gender and women's rights criteria in their procurement and operational policies.</t>
  </si>
  <si>
    <t>Companies include clauses on the compliance with gender and women's rights criteria in their contracts with subcontractors and suppliers.</t>
  </si>
  <si>
    <t>Aquaculture</t>
  </si>
  <si>
    <t>Automotive industry</t>
  </si>
  <si>
    <t>Aviation</t>
  </si>
  <si>
    <t>Chemical industry</t>
  </si>
  <si>
    <t>Circuses, zoos, dolphinariums etc.</t>
  </si>
  <si>
    <t>Clothing industry</t>
  </si>
  <si>
    <t>Electronics</t>
  </si>
  <si>
    <t>Furniture industry</t>
  </si>
  <si>
    <t>Garment sector</t>
  </si>
  <si>
    <t>Graphic industry</t>
  </si>
  <si>
    <t>Infant nutrition</t>
  </si>
  <si>
    <t>Livestock</t>
  </si>
  <si>
    <t>Metallurgical industry</t>
  </si>
  <si>
    <t>Pharmaceutical industry</t>
  </si>
  <si>
    <t>Plastics industry</t>
  </si>
  <si>
    <t>Pulp and paper industry</t>
  </si>
  <si>
    <t>Shipbuilding</t>
  </si>
  <si>
    <t>Tobacco</t>
  </si>
  <si>
    <t>Toy industry</t>
  </si>
  <si>
    <t>Cement industry</t>
  </si>
  <si>
    <t>Animal welfare elements</t>
  </si>
  <si>
    <t>Health elements</t>
  </si>
  <si>
    <t>Companies respect labour rights concerning health and safety at work, as described in the ILO conventions and the MNE Declaration.</t>
  </si>
  <si>
    <t>Companies include clauses on the compliance with criteria on health in their contracts with subcontractors and suppliers</t>
  </si>
  <si>
    <t xml:space="preserve">Companies respect international agreements on the production and the use of hazardous or toxic substances as described in the Montreal Protocol (on substances that deplete the ozone layer) </t>
  </si>
  <si>
    <t>Companies apply a prudent use of antimicrobial medicines (antibiotics) in human beings in order to minimize antimicrobial resistance.</t>
  </si>
  <si>
    <t>Companies have a policy commitment to meet their responsibility to respect human rights.</t>
  </si>
  <si>
    <t>Companies have a human rights due diligence process to identify, prevent, mitigate and account for how they address their impact on human rights.</t>
  </si>
  <si>
    <t xml:space="preserve">Companies have processes to enable the remediation of any adverse human rights impact which they cause or to which they contribute. </t>
  </si>
  <si>
    <t>Companies establish or participate in effective operational-level grievance mechanisms for individuals and communities who may be adversely impacted.</t>
  </si>
  <si>
    <t>Companies have special attention for respecting the rights of women, especially to prevent discrimination and to improve equal treatment of men and women.</t>
  </si>
  <si>
    <t xml:space="preserve">Companies have special attention for respecting the rights of children. </t>
  </si>
  <si>
    <t xml:space="preserve">Companies do not enable settlements, including their economic activities, in occupied territories in respect of International Humanitarian Law. </t>
  </si>
  <si>
    <t xml:space="preserve">Companies integrate human rights criteria into their procurement and operational policies. </t>
  </si>
  <si>
    <t>Companies include clauses on compliance with human rights criteria in their contracts with subcontractors and suppliers.</t>
  </si>
  <si>
    <t>The financial institution respects the ILO Declaration on Fundamental Principles and Rights at Work.</t>
  </si>
  <si>
    <t>The financial institution integrates at least the labour standards of the ILO Declaration on Fundamental Principles and Rights at Work in its procurement and operational policies</t>
  </si>
  <si>
    <t>Companies prevent negative impacts on High Conservation Value (HCV) areas within their business operations and the areas they manage.</t>
  </si>
  <si>
    <t>Companies prevent negative impacts on protected areas that fall under the categories I-IV of the International Union for Conservation of Nature (IUCN) within their business operations and the areas they manage.</t>
  </si>
  <si>
    <t>Companies prevent negative impacts on UNESCO World Heritage sites within their business operations and the areas they manage.</t>
  </si>
  <si>
    <t>Companies prevent negative impacts on protected areas that fall under the Ramsar Convention on Wetlands within their business operations and the areas they manage.</t>
  </si>
  <si>
    <t>Companies prevent negative impacts for the populations or the number of animal species that are on the IUCN Red List of Threatened Species.</t>
  </si>
  <si>
    <t>Companies make an environmental impact assessment on the total consequences of a large scale project on biodiversity, at least according to GRI 304: Biodiversity 2016 or other relevant standards (mentioned in section 2.8.2).</t>
  </si>
  <si>
    <t xml:space="preserve">Companies integrate criteria on nature into their procurement and operational policies. </t>
  </si>
  <si>
    <t xml:space="preserve">Companies integrate criteria on tax in their procurement policies and operational policies. </t>
  </si>
  <si>
    <t>For at least three quarters of the countries in which the financial institution operates, it reports country-by-country on its revenues, profit, FTEs, subsidies received from governments and tax payments to governments.</t>
  </si>
  <si>
    <t>The financial institution publishes key information of any company-specific tax ruling it has obtained from tax authorities.</t>
  </si>
  <si>
    <t xml:space="preserve">The financial institution does not have subsidiaries, branches or associates in jurisdictions with no or zero corporate tax or in jurisdictions with harmful corporate tax practices, unless they havesubstance and their profits are generated by from local economic activities. </t>
  </si>
  <si>
    <t>The financial institution does not provide financial services to companies in tax havens, unless the company has substance and its profits are generated by from local economic activities.</t>
  </si>
  <si>
    <t xml:space="preserve">Companies publish an explanation of the activities, functions and ultimate shareholder of every subsidiary, branch, joint venture or affiliates located in jurisdictions with no or zero corporate tax practices or in jurisdictions with harmful corporate tax practices. </t>
  </si>
  <si>
    <t>Companies publish key information of any company-specific tax ruling it has obtained from tax authorities.</t>
  </si>
  <si>
    <t>Goods that are essential  for military purposes, but can also be used for civilian products ('dual-use' goods), are considered as military goods when they have a non-civilian purpose.</t>
  </si>
  <si>
    <t>Supply of arms and weapon systems, military transport systems, and other military goods is unacceptable if there is an overriding risk that the arms will be used for serious violation of international human rights and humanitarian law.</t>
  </si>
  <si>
    <t>Supply of arms and weapon systems, military transport systems, and other military goods to countries that severely violate human rights, is unacceptable.</t>
  </si>
  <si>
    <t>Supply of arms and weapon systems, military transport systems, and other military goods to parties involved in conflict is unacceptable, unless to parties acting in accordance with a UN Security Council resolution.</t>
  </si>
  <si>
    <t>The policy does not mention exceptions for activities or projects that are not related to the production of weapons.</t>
  </si>
  <si>
    <t xml:space="preserve">Financial institutions do not participate in transactions nor provide advice for safeguarding tax advantages as the main objective. </t>
  </si>
  <si>
    <t>Financial institutions publish a sustainability report that may contain (a number of) disclosures from the GRI Standards.</t>
  </si>
  <si>
    <t>Financial institutions publish a sustainability report that is set up in accordance with the (Core or Comprehensive option of) GRI Standards.</t>
  </si>
  <si>
    <t>Companies publish a sustainability report that may contain (a number of) disclosures from the GRI Standards.</t>
  </si>
  <si>
    <t>Large enterprises and multinational enterprises publish a sustainability report that is set up in accordance with the (Core or Comprehensive option of) GRI Standards.</t>
  </si>
  <si>
    <t xml:space="preserve">Companies integrate environmental, social and governance criteria in their procurement and operational policies.  </t>
  </si>
  <si>
    <t xml:space="preserve">Companies include clauses on the compliance with environmental, social and governance criteria in their contracts with subcontractors and suppliers.  </t>
  </si>
  <si>
    <t>Production of, or trade in, living genetically modified organisms can only take place if permission of the importing country has been obtained and all requirements of the Cartagena Protocol have been met.</t>
  </si>
  <si>
    <t xml:space="preserve"> Conversion of peatland and high-carbon stocks for agricultural development is unacceptable.</t>
  </si>
  <si>
    <t>Companies are certified according to the criteria of the certification schemes for raw materials(mentioned in section 3.4.2).</t>
  </si>
  <si>
    <t>25.</t>
  </si>
  <si>
    <t>26.</t>
  </si>
  <si>
    <t>27.</t>
  </si>
  <si>
    <t xml:space="preserve">Companies prevent negative impacts on High Conservation Value (HCV) areas within their business operations and the forests they manage. </t>
  </si>
  <si>
    <t>Companies prevent negative impacts on High Carbon Stock (HCS) areas within their business operations and the forests they manage.</t>
  </si>
  <si>
    <t>Companies prevent conflicts over land rights and acquire natural resources only by engaging in serious consultation with local communities and obtaining free, prior and informed consent (FPIC) when it concerns indigenous peoples.</t>
  </si>
  <si>
    <t>Production forests and timber plantations are certified according to the Forest Stewardship Council (FSC) forest management certification.</t>
  </si>
  <si>
    <t>Supply chains of timber traders and companies in the wood product chain (including pulp, paper, veneer, furniture) are certified according to the FSC chain of custody certification.</t>
  </si>
  <si>
    <t>Companies include clauses on the compliance with environmental, social and governance criteria in their contracts with subcontractors and suppliers.</t>
  </si>
  <si>
    <t xml:space="preserve">Companies respect the ILO Declaration on Fundamental Principles and Rights at Work </t>
  </si>
  <si>
    <t>Companies work towards the systematic improvement of safety and health of employees and develop a preventative culture in the field of health and safety</t>
  </si>
  <si>
    <t>Construction companies only use wood certified according to the Forest Stewardship Council (FSC) forest management certification.</t>
  </si>
  <si>
    <t>Construction companies act responsibly when reconstructing homes by following the guidelines of UNEP SBCI's guidelines on Sustainable Reconstruction in Disaster-Affected Countries.</t>
  </si>
  <si>
    <t>New buildings are designed according to the highest energy efficiency standards, in  line with the EU Energy Performance Directive.</t>
  </si>
  <si>
    <t>New real estate score within the top 50% of sustainability certification systems.</t>
  </si>
  <si>
    <t xml:space="preserve">Redeveloped real estate and renovated houses score within the top 50% of sustainability certification systems. </t>
  </si>
  <si>
    <t xml:space="preserve">Companies integrate environmental, social, and governance criteria in their procurement and operational policies.  </t>
  </si>
  <si>
    <t xml:space="preserve">Companies include clauses on the compliance with environmental, social, and governance criteria in their contracts with subcontractors and suppliers.  </t>
  </si>
  <si>
    <t>28.</t>
  </si>
  <si>
    <t xml:space="preserve">Companies reduce their direct and indirect emissions of harmful substances, such as sulphur dioxide and ammonia. </t>
  </si>
  <si>
    <t>Companies in the manufacturing industry are certified according to the criteria of the certification schemes for certain products (mentioned in section 3.7.2).</t>
  </si>
  <si>
    <t>Companies mitigate the chance of accidents by making use of the best available techniques and have a solid road map for crisis situations (a 'contingency plan').</t>
  </si>
  <si>
    <t xml:space="preserve">Companies ensure the recovery of ecosystems after commercial activities have been completed, for all extractive industry projects (i.e. this is included as an activity in the planning and the budget of the project). </t>
  </si>
  <si>
    <t>Companies respect small scale and artisanal mining and improve sustainable economic and social development on a local level.</t>
  </si>
  <si>
    <t xml:space="preserve">Companies follow the Voluntary Principles on Security and Human Rights for the security of their employees and company premises. </t>
  </si>
  <si>
    <t>Mining and trading in conflict minerals is unacceptable.</t>
  </si>
  <si>
    <t>29.</t>
  </si>
  <si>
    <t>30.</t>
  </si>
  <si>
    <t>31.</t>
  </si>
  <si>
    <t>32.</t>
  </si>
  <si>
    <t>33.</t>
  </si>
  <si>
    <t>Companies mitigate the chance of accidents (oil spills, leakages) by making use of the best available techniques and have a solid road map for crisis situations (a so called 'contingency plan').</t>
  </si>
  <si>
    <t>Companies follow the Voluntary Principles on Security and Human Rights for the protection of their employees and de company sites.</t>
  </si>
  <si>
    <t>Extracting shale gas is unacceptable.</t>
  </si>
  <si>
    <t>Unabated coal-fired power generation (i.e. without operational carbon capture and storage) is unacceptable</t>
  </si>
  <si>
    <t xml:space="preserve">Nuclear energy is unacceptable. </t>
  </si>
  <si>
    <t xml:space="preserve">Large scale hydropower generation is unacceptable. </t>
  </si>
  <si>
    <t xml:space="preserve">The construction of dams complies with the 7 principles of the World Commission on Dams. </t>
  </si>
  <si>
    <t xml:space="preserve">The construction of all water infrastructure projects complies with the 7 principles of the World Commission on Dams. </t>
  </si>
  <si>
    <t>The production of biomaterials complies with the 12 principles of the Roundtable on Sustainable Biomaterials.</t>
  </si>
  <si>
    <t>The financial institution has a measurable target to reduce either its total amount of finance for fossil fuel-fired power generation, or to reduce finance for fossil fuel-fired power generation, relative to its finance for renewable energy generation.</t>
  </si>
  <si>
    <t>The financial institution has a policy to disclose client's rights and the risks of products and services.</t>
  </si>
  <si>
    <t>The financial institution has Alternative Dispute Resolution (ADR) Mechanisms,- an independent redress process available to address complaints that are not efficiently resolved via the financial services providers and authorized agents' internal dispute resolution mechanisms such as Ombudsman.</t>
  </si>
  <si>
    <t>The financial institution respects client's private data protection (it does not disclose to other parties without client's consent).</t>
  </si>
  <si>
    <t>Consumers' financial and personal information is protected through appropriate control and protection mechanisms with defined and published guidelines for which the data may be collected, processed, held, used and disclosed.</t>
  </si>
  <si>
    <t xml:space="preserve">The financial institution ensures that there are no access restrictions for customers because of Information and Communication Technology (ICT) based financial services. </t>
  </si>
  <si>
    <t>The financial institution has a policy committed to provide accessibility for customers with disabilities and special needs at all physical branches and electronic services, as at online platforms.</t>
  </si>
  <si>
    <t>The financial institution has policies, services and products that specifically target the poor and marginal groups.</t>
  </si>
  <si>
    <t>The financial institution's share of loans channelled to MSMEs is above 10%.</t>
  </si>
  <si>
    <t>The financial institution has a policy to disclose client's rights, and risks of product or service (including risk of over indebtedness) offered to low-literate clients and MSMEs.</t>
  </si>
  <si>
    <t>The financial institution's terms and conditions is available to clients in national/local language.</t>
  </si>
  <si>
    <t xml:space="preserve">The fixed salary does not exceed twenty times the lowest salary or the maximum of the lowest salary scale within the financial institution. </t>
  </si>
  <si>
    <t>The bonus is based on improving the social and environmental impact of the financial institution's management and operational practices.</t>
  </si>
  <si>
    <t>The bonus is based on improving the social and environmental impact of the financial institution's investments and financial services.</t>
  </si>
  <si>
    <t>The financial institution mentions and describes all companies (on its website) to which it has granted more than USD10 million credit.</t>
  </si>
  <si>
    <t>The financial institution discloses the names of all outstanding project finance transactions and project-related corporate loans, including the information required by the Equator Principles III.</t>
  </si>
  <si>
    <t>The financial institution publishes a breakdown of its portfolio by region, size and industry (in line with GRIs FSSD FS6).</t>
  </si>
  <si>
    <t xml:space="preserve">The financial institution publishes a breakdown of its portfolio in a cross table, combining industry and region data. </t>
  </si>
  <si>
    <t>The financial institution publishes a sufficiently detailed breakdown of its portfolio, for example based on the first two digits of NACE and ISIC.</t>
  </si>
  <si>
    <t>The financial institution publishes the number of companies with which there has been interaction on social and environment topics (in line with GRIs G4 FSSD FS10).</t>
  </si>
  <si>
    <t xml:space="preserve">The financial institution publishes the names of companies with which there has been interaction on social and environmental topics.   </t>
  </si>
  <si>
    <t xml:space="preserve">The financial institution publishes the results of engagement, including the topics, goals and deadlines. </t>
  </si>
  <si>
    <t>The financial institution publishes a sustainability report that may contain (a number of) disclosures from the GRI Standards.</t>
  </si>
  <si>
    <t>The financial institution publishes a sustainability report that is set up in accordance with the (Core or Comprehensive option of) GRI Standards.</t>
  </si>
  <si>
    <t>The financial institution's sustainability report has been verified externally.</t>
  </si>
  <si>
    <t>The financial institution establishes or participates in effective operational-level grievance mechanisms for individuals and communities which may be adversely impacted by activities that it is connected with.</t>
  </si>
  <si>
    <t xml:space="preserve">The financial institution reports on the grievance mechanism process, including its progress and performance. </t>
  </si>
  <si>
    <t>The financial institution commits to respecting and cooperating in good faith with State-based non-judicial and judicial grievance mechanisms when cases that it is connected with are brought to such a mechanism.</t>
  </si>
  <si>
    <t>Offering, promising, giving and requiring, either directly or indirectly, bribes and other undue advantages in order to acquire and to maintain assignments and other undue advantages, is unacceptable.</t>
  </si>
  <si>
    <t>The financial institution has an anti-money laundering policy.</t>
  </si>
  <si>
    <t>The financial institution has a policy to prevent terrorist financing and financing of proliferation.</t>
  </si>
  <si>
    <t>The financial institution reports on its participation in the decision-making processes of international norms and legislation (lobby practices).</t>
  </si>
  <si>
    <t>Companies publicly disclose their ultimate beneficial owner or owners including full name, date of birth, nationality, jurisdiction of residence, number and categories of shares, and if applicable the proportion of shareholding or control.</t>
  </si>
  <si>
    <t>Companies integrate criteria on corruption in their procurement policies and operational policies.</t>
  </si>
  <si>
    <t>Provided by [name subsidiary(ies) or associate(s) within group]</t>
  </si>
  <si>
    <t>If nothing found, ask FI to confirm!</t>
  </si>
  <si>
    <t>Names other relevant standards and initiatives mentioned in policies</t>
  </si>
  <si>
    <t>Names automated scoring standards</t>
  </si>
  <si>
    <t>This table contains formulas, do not adjust manually! Only fill in the other worksheets.</t>
  </si>
  <si>
    <r>
      <t xml:space="preserve">This file presents the Tool that is isued to assess finance and investment policies based on the Fair Finance Guide International (FFGI) 2018 Methodology for Policy Assessment. Please read the document FFGI Methodology 2018 for clarification on assessment elements and the scoring model. Researchers can refer to the documents </t>
    </r>
    <r>
      <rPr>
        <i/>
        <sz val="11"/>
        <color rgb="FF000000"/>
        <rFont val="Arial"/>
        <family val="2"/>
      </rPr>
      <t>Instructions</t>
    </r>
    <r>
      <rPr>
        <sz val="11"/>
        <color rgb="FF000000"/>
        <rFont val="Arial"/>
        <family val="2"/>
      </rPr>
      <t xml:space="preserve"> and </t>
    </r>
    <r>
      <rPr>
        <i/>
        <sz val="11"/>
        <color rgb="FF000000"/>
        <rFont val="Arial"/>
        <family val="2"/>
      </rPr>
      <t>Guidance</t>
    </r>
    <r>
      <rPr>
        <sz val="11"/>
        <color rgb="FF000000"/>
        <rFont val="Arial"/>
        <family val="2"/>
      </rPr>
      <t xml:space="preserve"> for more information and recommendation on doing the assessment.</t>
    </r>
  </si>
  <si>
    <t>Genetic modification of animals for food and the production of derived food products is unacceptable, unless clear animal welfare benefits can be demonstrated.</t>
  </si>
  <si>
    <t>Baseline study</t>
  </si>
  <si>
    <t>Scope of policy (%)</t>
  </si>
  <si>
    <t>Question to financial institution</t>
  </si>
  <si>
    <t>Financial institutions endorse the UNEP FI Statement.</t>
  </si>
  <si>
    <t>Financial institutions endorse the Principles for Responsible Investment (PRI).</t>
  </si>
  <si>
    <t>IDC - Integrated Annual Report - 2019</t>
  </si>
  <si>
    <t>IDC</t>
  </si>
  <si>
    <t>Provides debt and equity funding. Invests in infrustructure projects, collects dividends and capital growth)</t>
  </si>
  <si>
    <t>Integrated Report 2019 pp10; Website</t>
  </si>
  <si>
    <t>-</t>
  </si>
  <si>
    <t>Does not provide banking or consumer financial services. Provides debt and equity funding to enterprises and projects. Includes trade fincance, venture capital, and guarantees.)</t>
  </si>
  <si>
    <t>Specifically states that it does not provide support to "Property Development, including Residential, Office or Commercial Developments"</t>
  </si>
  <si>
    <t>Specifically states that it provides funding for basic &amp; speciality chemicals</t>
  </si>
  <si>
    <t>Specifically states that it provides funding to automative industry</t>
  </si>
  <si>
    <t>Specifically states that it provides funding for various manufacturing activities</t>
  </si>
  <si>
    <t>Specifically states that it provides funding to cement industry as part of heavy manufacturing</t>
  </si>
  <si>
    <t>Specifically states that it provides funding for pulp, paper, and paper products under heavy manufacturing</t>
  </si>
  <si>
    <t>Specifically states that it provides funding for furniture production under light manufacturing</t>
  </si>
  <si>
    <t>Specifically states that it provides funding for forestry under agrigulture</t>
  </si>
  <si>
    <t>Specifically states that it provides funding for the manufacture of aircraft and spacecraft under automotive and transport equipment</t>
  </si>
  <si>
    <t>Specifically states that it provides funding for fisheries under agriculture</t>
  </si>
  <si>
    <t>Specifically states that it provides funding for aquaculture under agriculture</t>
  </si>
  <si>
    <t>Includes beverages, crops, wheat, sugar, livestock, horticulture products under agriculture</t>
  </si>
  <si>
    <t>Specifically states that it provides funding for clothing, textiles, leather, and footware</t>
  </si>
  <si>
    <t xml:space="preserve">Provides funding for television, radio, communication equipment, scientific equipment, robotics, nanotechnology, robotics, </t>
  </si>
  <si>
    <t>Specifically states that funding is provided for metallurgical elements under Metals and Mining</t>
  </si>
  <si>
    <t>Specifically states that it provides funding for plastics in its primary form under basic and speciality schemicals business unit</t>
  </si>
  <si>
    <t>Specifically states that it provides funding for building and repairing of ships under automotive and transport equipment.</t>
  </si>
  <si>
    <t>Specifically states that it provides funding for large mines under metals and mining value chain as well as manufacturing of mining and power supply equipment under machinery and equipment</t>
  </si>
  <si>
    <t>https://www.idc.co.za/machinery-equipment/ accessed 22/09/2018; https://www.idc.co.za/basic-metals-and-mining/ accessed 22/08/2019</t>
  </si>
  <si>
    <t>https://www.idc.co.za/creating-new-impactful-industries/ accessed 22/08/2019; https://www.idc.co.za/basic-and-speciality-chemicals/ accessed 22/08/2019 https://www.idc.co.za/light-manufacturing/ accessed 22/08/2019; https://www.idc.co.za/industrial-infrastructure/</t>
  </si>
  <si>
    <t>May indirectly support these activities through funding for tourist attractions, high impact tourism ventures, and hotel developments</t>
  </si>
  <si>
    <t>Specifically states that it funds livestock under Agro-Processing business unit</t>
  </si>
  <si>
    <t>Specifically states that it funds pharmaceutical value chain activities</t>
  </si>
  <si>
    <t>IDC - IR 2019 Additional Online Information</t>
  </si>
  <si>
    <t>IDC - General Criteria - accessed 20082019</t>
  </si>
  <si>
    <t>IDC - What We Offer - website text - accessed 22082019</t>
  </si>
  <si>
    <t>Not applicable - the IDC provides funding as a South African government-owned corporation</t>
  </si>
  <si>
    <t>Specifically excluded under new Environmental and Social Policy referred to in Integrated Report 2019</t>
  </si>
  <si>
    <t>IDC - Integrated Report 2019</t>
  </si>
  <si>
    <t>Not sufficient - not published</t>
  </si>
  <si>
    <t>Not sufficient - no cross table is published, only graphics of portfolio</t>
  </si>
  <si>
    <r>
      <t xml:space="preserve">For its financed greenhouse gas emissions, i.e. the emissions of the companies in which the financial institution invests, the financial institution discloses </t>
    </r>
    <r>
      <rPr>
        <b/>
        <sz val="10"/>
        <rFont val="Arial"/>
        <family val="2"/>
      </rPr>
      <t>its share of the emissions of the energy companies  and projects it invests in</t>
    </r>
    <r>
      <rPr>
        <sz val="10"/>
        <rFont val="Arial"/>
        <family val="2"/>
      </rPr>
      <t>.</t>
    </r>
  </si>
  <si>
    <t xml:space="preserve">The policy has a maximum threshold of 30% restricting finance of and investment in coal-fired power generation and coal mining. </t>
  </si>
  <si>
    <t>No policy available. No reference to the standards in this element in any publicly available documents.</t>
  </si>
  <si>
    <t xml:space="preserve">No policy available. No reference to the standards in this element in any publicly available documents. Criteria for funding pharmaceuticals does not cover right of access to medicine or adequate healthcare services. </t>
  </si>
  <si>
    <r>
      <t xml:space="preserve">The following elements are crucial for a policy regarding the financial institution's </t>
    </r>
    <r>
      <rPr>
        <b/>
        <i/>
        <sz val="10"/>
        <rFont val="Arial"/>
        <family val="2"/>
      </rPr>
      <t>internal operations</t>
    </r>
    <r>
      <rPr>
        <i/>
        <sz val="10"/>
        <rFont val="Arial"/>
        <family val="2"/>
      </rPr>
      <t>:</t>
    </r>
  </si>
  <si>
    <t>Not sufficient. Does not disclose names of all outstanding project finance transactions</t>
  </si>
  <si>
    <t>Does not report on engagements with CSOs</t>
  </si>
  <si>
    <t>Not specifically reported.</t>
  </si>
  <si>
    <t>IDC - Agro-Processing and Agriculture SBU Brochure</t>
  </si>
  <si>
    <t>IDC - Basic and Speciality Chemicals SBU Brochure</t>
  </si>
  <si>
    <t>IDC - Clothing and Textiles SBU Brochure</t>
  </si>
  <si>
    <t>IDC - Light Manufacturing SBU Brochure</t>
  </si>
  <si>
    <t>IDC - Machinery and Equipment SBU Brochure</t>
  </si>
  <si>
    <t>IDC - Media and AV SBU Brochure</t>
  </si>
  <si>
    <t>IDC - Tourism SBU Brochure</t>
  </si>
  <si>
    <t xml:space="preserve">IDC - Website Text - Chemical Products &amp; Pharmaceuticals </t>
  </si>
  <si>
    <t>IDC - Website Text - Industrial Infrastructure</t>
  </si>
  <si>
    <t>IDC - Presentation - Financing Energy Service Companies Projects</t>
  </si>
  <si>
    <t>Integrated Report 2019 pp8; Website</t>
  </si>
  <si>
    <t>Manages its portfolio of loans and investments to ensure that it collects payments, interest, and dividends which it reinvests into other projects.</t>
  </si>
  <si>
    <t>Not sufficient - not published. Only publishes names of subsidiaries, CSI initiatives, and certain investments (case studies)</t>
  </si>
  <si>
    <t>IDC website What we offer 191029; Integrated Report 2019 pp8</t>
  </si>
  <si>
    <t>IDC automotive sector website accessed 22/08/2019</t>
  </si>
  <si>
    <t>IDC website agro-processing agriculture accessed 22/08/2019</t>
  </si>
  <si>
    <t>IDC webstie agro-processing agriculture accessed 22/08/2019</t>
  </si>
  <si>
    <t>IDC website heavy manufacturing accessed 22/08/2019</t>
  </si>
  <si>
    <t>Tourism SBU Brochure</t>
  </si>
  <si>
    <t>IDC website frequently asked questions</t>
  </si>
  <si>
    <t>IDC website Who we help; Annual Report 2019</t>
  </si>
  <si>
    <t>IDC website automotive industry accessed 22/08/2019</t>
  </si>
  <si>
    <t>IDC website basic speciality chemicals accessed 22/08/2019</t>
  </si>
  <si>
    <t>IDC website clothing textiles accessed 22/08/2019</t>
  </si>
  <si>
    <t>IDC website Creating impactful indusstries accessed 22/08/2019; IDC website light manufacturing -  https://www.idc.co.za/light-manufacturing/ accessed 22/08/2019</t>
  </si>
  <si>
    <t>IDC minerals and mining accessed 22/08/2019</t>
  </si>
  <si>
    <t>IDC website chemicals pharmaceuticals accessed 22/08/2019</t>
  </si>
  <si>
    <t>IDC - Website Text - Corporate Social Investment</t>
  </si>
  <si>
    <t>IDC - Presentation - Finance for Rail Projects</t>
  </si>
  <si>
    <t>IDC website What we offer 191029</t>
  </si>
  <si>
    <t>IDC - Export opportunities for South Africa</t>
  </si>
  <si>
    <t>Basic and Speciality Chemicals BU Brochure; Integrated Report 2019; IDC Export Opportunities for South Africa</t>
  </si>
  <si>
    <t>IDC - General criteria; Integrated Report 2019; Tourism SBU Brochure</t>
  </si>
  <si>
    <t>Not sufficient - "imperative" is not "zero-tolerance" - p65 "gender diversity is an imperative and, as such, 54.4% of all employees are female and 45.6% are male" "Our Human Capital strategy and operational plans prioritise the following overarching goals: To facilitate an environment that enables a diversified workforce at all levels." - does not specify zero tolerance policy, states that gender diversity is "imperative"</t>
  </si>
  <si>
    <t>IDC - Website text -FAQs</t>
  </si>
  <si>
    <t xml:space="preserve">Not sufficient - No clear systems in place to prevent discrimination - it does encourage / prioritise funding for women (under 'previously disadvantaged'), but that does not include a commitment to prevent discrimination </t>
  </si>
  <si>
    <t>Sufficient - pp 11, 62, 63, 55 - Reports % of women on board and in company - "gender diversity is an imperative and, as such, 54.4% of all employees are female and 45.6% are male" - "Board comprised of one executive and 11 non-executive members, with a gender composition of seven female and four male non-executive directors" - "The Board is constituted to ensure that the appropriate balance of knowledge, skills, experience, diversity and independence exists" - the high percentage of female executive and supervisory boards members is sufficient TOGETHER WITH the reference that “53% female employees (37% of top and senior management)” see IR 2019, p11</t>
  </si>
  <si>
    <t>Not sufficient - IR 2019 pp62, 63, 55 - Reports % of women on board and in company - "gender diversity is an imperative and, as such, 54.4% of all employees are female and 45.6% are male" - "Board comprised of one executive and 11 non-executive members, with a gender composition of seven female and four male non-executive directors" - "The Board is constituted to ensure that the appropriate balance of knowledge, skills, experience, diversity and independence exists" - but does not "guarantee" or meet the 40% threshold (senior level is not only the board)</t>
  </si>
  <si>
    <t>Not sufficient - p64 - Reports training by gender and band - but summary of training indicators is not "targeted professional development"</t>
  </si>
  <si>
    <t>pp62, 63-64 - Has a Remuneration Philosophy and Policy - "objectives of the Remuneration Policy are to:  Ensure internal equity and consistency in the remuneration practices, Provide a transparent strategy that aligns rewards and performance" - "Human Capital division supports the business by administering its people’s needs and ensuring appropriate investment in talent development, recognition and retention" - "Employee Forums to improve dialogue between employees and leadership "</t>
  </si>
  <si>
    <t>AR 2019, p. 1 for sectors, p. 9 for regions.</t>
  </si>
  <si>
    <t>IDC - Integrated Annual Report - 2019; Additional Online Information</t>
  </si>
  <si>
    <t>Not sufficient - not specifically stated in policy documents assessed - States: "we support projects that focus on the reduction, avoidance and adaptation of carbon emissions." - - Environmental and Social Policy and Responsible Investment Policy are not publicly available to assess - "focus area" includes "emission and pollution management"</t>
  </si>
  <si>
    <t>Not sufficient - "Focus Area" includes "Increase liquid fuels security by improving access to crude oil and refined products" but no limitations set out - Funding criteria includes "Compliance with applicable environmental standards" - IDC even mentions tar sands as an export opportunity for DCR in Export opportunities - Environmental and Social Policy and Responsible Investment Policy are not publicly available to assess</t>
  </si>
  <si>
    <t>No clear policy - no mention of carbon compensation - Environmental and Social Policy and Responsible Investment Policy are not publicly available to assess</t>
  </si>
  <si>
    <t>No clear policy - states it works with government - Environmental and Social Policy and Responsible Investment Policy are not publicly available to assess</t>
  </si>
  <si>
    <t>No clear policy. - Environmental and Social Policy and Responsible Investment Policy are not publicly available to assess</t>
  </si>
  <si>
    <t>X: Companies active in the energy sector include the power generation companies itself and the companies involved in producing the sources of energy, including coal, oil, gas, solar, wind, geothermal, nuclear, hydro, biomass, and tidal.</t>
  </si>
  <si>
    <t>Question to financial instution</t>
  </si>
  <si>
    <t>Not sufficient - does not set out in sufficient detail to comply with TCFD - e.g. does not report climate related risks to own business - admits only partial compliance in Additional Online Information p22 under GRI 201-2</t>
  </si>
  <si>
    <t>pp30 &amp;44 Not sufficient - "supply of coal for electricity generation" remains a "Focus Area" - Environmental and Social Policy and Responsible Investment Policy are not public ally available to assess</t>
  </si>
  <si>
    <t>pp30 &amp; 44 Not sufficient - "Increased gas usage as an energy source" remains a "Focus Area" - Environmental and Social Policy and Responsible Investment Policy are not publicly available to assess</t>
  </si>
  <si>
    <t>p45 - Not sufficient - has commissioned new coal in last financial year - "We.. approved early-stage project funding for an IPP to construct a coal-fired power plant" Environmental and Social Policy and Responsible Investment Policy are not publicly available to assess</t>
  </si>
  <si>
    <t>pp41 &amp; 45 Not sufficient - has commissioned new gas in last financial year for production of oil - "Our largest approval was for the establishment of a facility in Middelburg, Mpumalanga, to produce ethanol from waste gas" - "Further afield, we are participating in the funding for the construction of a 450MW combined-cycle gas turbine power plant in Mozambique" Environmental and Social Policy and Responsible Investment Policy are not publicly available to assess</t>
  </si>
  <si>
    <t>Not sufficient - Environmental and Social Policy and Responsible Investment Policy are not publicly available to assess</t>
  </si>
  <si>
    <t xml:space="preserve">Not sufficient - no reference to water scarcity impact assessments specifically - Responsible Investment Policy excludes funding for "transactions where environmental impact assessments have not been concluded or geological reports are not available" (IR 2019 p68) - Highlights water scarcity as risk to chemicals and pharmaceuticals value chain (IR 2019 p38) - Expects "Sustainable water resources" for communities - General requirements "Compliance with international environmental standards." -  Requires Environmental Impact Assessment for tourism related funding (Tourism SBU p2) - Environmental and Social Policy  </t>
  </si>
  <si>
    <t>No policy available - Highlights water scarcity as risk to chemicals and pharmaceuticals value chain - Expects "Sustainable water resources" for communities - General requirements "Compliance with international environmental standards." - Environmental and Social Policy and Responsible Investment Policy are not publicly available</t>
  </si>
  <si>
    <t>No policy available. No reference to the standards in this element in any publicly available documents. General requirements only require "Compliance with international environmental standards." - Environmental and Social Policy and Responsible Investment Policy are not publicly available</t>
  </si>
  <si>
    <t>No policy available. No reference to the standards in this element in any publicly available documents. Focus area of horticulture includes "Assist research and development to retain superior genetic material" - General requirements only require "Compliance with international environmental standards." - Environmental and Social Policy and Responsible Investment Policy are not publicly available</t>
  </si>
  <si>
    <t>AFD Green Energy fund provides "finance to renewable energy and energy efficiency projects of smaller scale and manufacturing of Green products in South Africa" - Industrial infrastructure "sub-sector focus areas are non-fuel based green energy (for example, renewable energy)"</t>
  </si>
  <si>
    <t xml:space="preserve">Not sufficient - not specifically stated in policy documents assessed - States only: "we support projects that focus on the reduction, avoidance and adaptation of carbon emissions." - "focus area" includes "emission and pollution management"- Environmental and Social Policy and Responsible Investment Policy are not publicly available to assess </t>
  </si>
  <si>
    <t xml:space="preserve">IR 2019 p68 - mentions responsible investment policy and corporate governance framework for IDC subsidiaries and investee companies but policies not publicly available for assessment </t>
  </si>
  <si>
    <t>IR 2019 p68 - mentions responsible investment policy and corporate governance framework for IDC subsidiaries and investee companies but policies not publicly available for assessment - Additional Online information only references where IDC complies with GRI standards</t>
  </si>
  <si>
    <t>IR 2019 p68 - mentions responsible investment policy and corporate governance framework for IDC subsidiaries and investee companies but policies not publicly available for assessment - no indication that these policies require FI's to report on tax payments</t>
  </si>
  <si>
    <t>IR 2019 p68 - mentions responsible investment policy and corporate governance framework for IDC subsidiaries and investee companies but policies not publicly available for assessment - no indication that these policies require that FI's do not safeguard tax advantage as main objective</t>
  </si>
  <si>
    <t xml:space="preserve">Existence of grievance mechanisms not reported. </t>
  </si>
  <si>
    <t xml:space="preserve">IDC - General criteria; Integrated Report 2019 </t>
  </si>
  <si>
    <t>Not sufficient - only requires "Compliance with international environmental standards." - No publicly available policy - Environmental and Social Policy and Responsible Investment Policy are not publicly available (IR 2019 pp68, 66)</t>
  </si>
  <si>
    <t>IDC - General criteria; Integrated Report 2019</t>
  </si>
  <si>
    <t>Not sufficient - "we strive to..  Manage carbon liabilities and exposures while promoting bankable green projects" (IR2019 p66) - this policy element is inconsistent with continued funding and investment in goal and gas power generation</t>
  </si>
  <si>
    <t>Not sufficient - has invested in coal related operations and mining in past year - "supply of coal for electricity generation" remains a "Focus Area" (IR 2019 pp30 &amp; 44) - Environmental and Social Policy and Responsible Investment Policy are not publicly available to assess</t>
  </si>
  <si>
    <t>Not sufficient - fossil fuel power generation "Increased gas usage as an energy source" remains "Focus Area" for investment &amp; "Our largest approval was for the establishment of a facility in Middelburg, Mpumalanga, to produce ethanol from waste gas" (IR 2019 pp 41&amp; 45) - "Further afield, we are participating in the funding for the construction of a 450MW combined-cycle gas turbine power plant in Mozambique" - supply of coal for electricity generation" remains a "Focus Area" (IR 2019 pp33 &amp; 44) - Environmental and Social Policy and Responsible Investment Policy are not publicly available to assess</t>
  </si>
  <si>
    <t>Not sufficient - "we reviewed the Corporation’s exposure to the coal mining industry from a concentration risk perspective and provided comments on how sustainable coal exposure levels could be maintained within the IDC’s risk parameters" (IR 2019 p74)</t>
  </si>
  <si>
    <t>Not sufficient - has invested in gas in past year - "Our largest approval was for the establishment of a facility in Middelburg, Mpumalanga, to produce ethanol from waste gas" - "Further afield, we are participating in the funding for the construction of a 450MW combined-cycle gas turbine power plant in Mozambique" (IR 2019 pp 41, 45)</t>
  </si>
  <si>
    <t xml:space="preserve">IDC - Agro Processing and Agriculture BSU Brochure; Integrated Report 2019 </t>
  </si>
  <si>
    <t>No clear policy - SBU Brochure does not set out limits - Environmental and Social Policy and Responsible Investment Policy are not publicly available to assess (IR 2019 pp 6-68)</t>
  </si>
  <si>
    <t>IDC Presentation Financing Energy Service Companies; IDC - Website Text - Industrial Infrastructure</t>
  </si>
  <si>
    <t>Not sufficient - strategic priority includes biomass and biogas, only requires "Strict environmental compliance" - encourages bio-ethanol production - "focus area" includes "bio-fuels (mainly bio-ethanol)" - only limitation: "We focus on energy projects that boost the country’s security of energy supply whilst not harming the environment adversely." - IDC Presentation Financing Energy Service Companies pp7, 12 - Environmental and Social Policy and Responsible Investment Policy are not publicly available to assess</t>
  </si>
  <si>
    <t>No clear policy - "commit to climate change, drive investment in projects that promotes the transition to low carbon economy, account for climate change actions, support the government emission reduction target and demonstrates corporate environmental stewardship" (p11) - does not refer to companies' procurement or operational policies - Environmental and Social Policy and Responsible Investment Policy are not publicly available to assess</t>
  </si>
  <si>
    <t xml:space="preserve">IDC - IR 2019 Additional Online Information; Integrated Report 2019 </t>
  </si>
  <si>
    <t>Not sufficient - reports on y/y changes of scope 1 &amp; 2 GHG emissions - does not provide measurable targets - " Monitoring the carbon emissions of our subsidiaries and major investments and their environmental policies" - "The intention being to ... support the government emission reduction target" (Add Online Info p11)(IR 2019 p10)</t>
  </si>
  <si>
    <t>Not sufficient - Only reports on certain subsidiaries - uses 'financial control approach' to reporting consolidated GHG data - includes GHG emissions of 'material' subsidiaries (&gt;50% equity) (Add online info p11-12)</t>
  </si>
  <si>
    <t xml:space="preserve">IDC - IR 2019 Additional Online Information &amp; Integrated Report 2019 </t>
  </si>
  <si>
    <t>Not sufficient - IDC only reports on itself and subsidiaries - applies "financial control approach" and only reports on 'material subsidiaries' (&gt;50% equity) - "only Scope 1 and 2 of the greenhouse gas (GHG) emissions inventory of material subsidiaries have been included in the carbon footprint calculation." (Add online info p11-12)(IR 2019 pp 66)</t>
  </si>
  <si>
    <t>Not sufficient - does not report on financed GHG emissions - "only Scope 1 and 2 of the greenhouse gas (GHG) emissions inventory of material subsidiaries have been included in the carbon footprint calculation." - says "Our focus in the next financial year will be on further improving the environmental and social performance of clients who received a ‘poor’ risk category rating" - no measurable targets (IR 2019 p66)</t>
  </si>
  <si>
    <t>Provides wholesale funding through intermediaries</t>
  </si>
  <si>
    <t>Funds oil and gas activities under its Basic and Speciality Chemicals business unit, New Industries business unit, and Machinery &amp; Equipment business unit</t>
  </si>
  <si>
    <t>No policy available. No reference to the standards in this element in any publicly available documents. General requirements only require "Compliance with international environmental standards." - Environmental and Social Policy and Responsible Investment Policy are not publicly available (IR 2019 pp68, 66)</t>
  </si>
  <si>
    <t>IDC - General criteria; Integrated Report 2019; Additional Online Information</t>
  </si>
  <si>
    <t>Responsible Investment Policy excludes funding for "transactions where environmental impact assessments have not been concluded or geological reports are not available" (IR 2019 pp 68, 66) - Does not specify Global Reporting Initiative 304: Biodiversity 2016 - Does not report on GRI 304 (Add online info p23) - Environmental and Social Policy and Responsible Investment Policy are not publicly available.</t>
  </si>
  <si>
    <t>IDC - General criteria; Integrated Report 2019; Agricultural SBU Brochure</t>
  </si>
  <si>
    <t>Does not fund tobacco manufacturing - "Matters listed in the exclusions list include activities related to the production or trade in arms, gambling, tobacco and transactions where environmental impact assessments have not been concluded or geological reports are not available" (IR 2019 p 68)</t>
  </si>
  <si>
    <t>No policy available. No reference to the standards in this element in any publicly available documents. - "Continuous monitoring of our clients’ post-investment activities contributes to improved environmental and social performance of the IDC’s business partners" does not provide specific criteria (IR 2019 p66)</t>
  </si>
  <si>
    <t>No policy available. No reference to Rotterdam convention in documents assessed - IDC reported "significant number of IDC funded business partners who do not comply with EHS regulations and support the current efforts of the IDC’s management to assist them to become compliant", did not mention policy (IR 2019 p81)</t>
  </si>
  <si>
    <t>No policy available. No reference to Basel convention in documents assessed - IDC reported "significant number of IDC funded business partners who do not comply with EHS regulations and support the current efforts of the IDC’s management to assist them to become compliant", did not mention policy (IR 2019 p81)</t>
  </si>
  <si>
    <t>No policy available. No reference to Stockholm convention in documents assessed - IDC reported "significant number of IDC funded business partners who do not comply with EHS regulations and support the current efforts of the IDC’s management to assist them to become compliant", did not mention policy (IR 2019 p 81)</t>
  </si>
  <si>
    <t>No policy available. No reference to Montreal Protocol in documents assessed - reported "significant number of IDC funded business partners who do not comply with EHS regulations and support the current efforts of the IDC’s management to assist them to become compliant", did not mention policy (IR 2019 p81)</t>
  </si>
  <si>
    <t>Not sufficient - provides "continuous monitoring" of clients but does not mention compliance with particular policy. (IR 2019 p66)</t>
  </si>
  <si>
    <t xml:space="preserve">Not sufficient - (IR 2019 pp71, 66) - IDC conducts multidisciplinary due diligence on investments which includes health &amp; safety - does not refer to ILO convention - monitoring of "post-investment activities contributes to improved environmental and social performance of the IDC’s business partners (monitoring includes "health &amp; safety matters") - Through Environmental and Social Policy, IDC "strives to  Assist our business partners to improve their environmental, health and safety performance, improve environmental, health and safety performance for investments " - no specifics provided - does not mention any of the three different actors (employees, clients/customers/consumers and residents/local communities) </t>
  </si>
  <si>
    <t>"Each due diligence assessment conducted by the IDC includes an assessment in terms of an environmental and social review framework that employs a generally accepted system of classification of projects according to type, impact and scale. The types of impact associated with each category are based on case histories, the likelihood of such impact occurring for certain industries, the scale of the project and the period over which the activity will take place." (IR 2019 p66)</t>
  </si>
  <si>
    <t>Not sufficient - Does not break down according to first two digits of major international standard. (IR 2019 p9)</t>
  </si>
  <si>
    <t>Not sufficient - Does not break down according to first four digits of major international standard. (IR 2019 p 9)</t>
  </si>
  <si>
    <t>"Continuous monitoring of our clients’ post-investment activities contributes to improved environmental and social performance of the IDC’s business partners"  and "During the year under review 58 existing clients were assessed. Of these clients, 45 received a ‘good’ rating and 13 business partners were rated ‘poor’. No business partners assessed received an ‘unacceptable’ rating" (IR 2019 p 66)</t>
  </si>
  <si>
    <t>Not sufficient - only interactions with subsidiaries are reported (IR 2019 p67)</t>
  </si>
  <si>
    <t>Not sufficient - reporting on interactions with subsidiaries say how much has been spent, but does not provide more information - e.g. "An amount of R13.9m has been spent towards the effective management of the Columbus landfill n Middleburg" (IR 2019 p67)</t>
  </si>
  <si>
    <t>The Integrated Report refers to sustainability matters (IR 2019 pp66-68), and disclosures from GRI standards are set out in summary form online (Add online info p21)</t>
  </si>
  <si>
    <t>Not sufficient - a number of GRI standards are not reported in Integrated Report (no separate Sustainability Report available) (Add online info p21)</t>
  </si>
  <si>
    <t>Auditors report does not specifically confirm audit of Sustainability Report (IR 2019 pp88-90)</t>
  </si>
  <si>
    <t>Recieves capital (grants, loans) from other organisations (e.g. EU) but this does not constitute asset management</t>
  </si>
  <si>
    <t>Not sufficient - "We believe that businesses must take responsibility for the impact of their activities on people and the environment. Ethical investment combines the ethical, social and environmental considerations of investors with their financial objectives" (IR 2019 p68) - IDC does not report on Human Rights Assessment under GRI 412, whether in respect of itself or its investments (Add online info p24)</t>
  </si>
  <si>
    <t>IDC - Integrated Report 2019; Additional online information</t>
  </si>
  <si>
    <t>Not sufficient - company does not report on Human Rights Assessment under GRI 412 which would cover Guiding Principles - whether in respect of itself or its investments - Responsible Investment Policy and Environmental and Social Governance policy not publicly available (Add online info p24)</t>
  </si>
  <si>
    <t>Not sufficient - company does not report on Human Rights Assessment under GRI 412 which would cover Guiding Principles (Add online info p24)</t>
  </si>
  <si>
    <t>Not sufficient - "We believe that businesses must take responsibility for the impact of their activities on people and the environment. Ethical investment combines the ethical, social and environmental considerations of investors with their financial objectives" (IR 2019 p68) - IDC does not report on Human Rights Assessment under GRI 412, whether in respect of itself or its investments (Add online info p24)- Responsible Investment Policy and Environmental and Social Governance policy not publicly available</t>
  </si>
  <si>
    <t>Not sufficient - does not report on GRI 411: indigenous communities (Add online info p24) - no mention of protection of rights of indigenous communities specifically - reports on local communities "The IDC continues to work with stakeholders, including government, the private sector and communities to facilitate the development of [the agricultural] value chain" - "IDC contributes towards socio-economic development and the improvement of quality of life in disadvantaged communities" - "Aim of ... interventions [with government, private sector, social partners] is greater inclusivity and participation by marginalised groups and communities in economic opportunities and, specifically, to increase the impact of specific developmental outcomes" (IR 2019 pp36, 52-53, 67)</t>
  </si>
  <si>
    <t>IDC - Integrated report; Additional online information</t>
  </si>
  <si>
    <t>Not sufficient - a focus area is to "Use under-utilised community land through partnerships" (IR 2019 p 36) - no mention of FPIC or principles - "The IDC continues to work with stakeholders, including government, the private sector and communities to facilitate the development of [the agricultural] value chain" - this is only stated with regard to Agricultural Business Unit (IR 2019 pp 52-53, 67)</t>
  </si>
  <si>
    <t>Not sufficient - IDC does not specifically require clients to show special attention to women's rights -  "We believe that businesses must take responsibility for the impact of their activities on people and the environment. Ethical investment combines the ethical, social and environmental considerations of investors with their financial objectives" (IR 2019 p68) - IDC does not report on Human Rights Assessment under GRI 412, whether in respect of itself or its investments (Add online info p24) - Responsible Investment Policy not publicly available</t>
  </si>
  <si>
    <t>Not sufficient - IDC does not specifically require clients to show special attention to children's rights -  "We believe that businesses must take responsibility for the impact of their activities on people and the environment. Ethical investment combines the ethical, social and environmental considerations of investors with their financial objectives" (IR 2019 p68) - IDC does not report on Human Rights Assessment under GRI 412, whether in respect of itself or its investments (Add online info p24) - Responsible Investment Policy not publicly available</t>
  </si>
  <si>
    <t>Not sufficient - no reference to international humanitarian law - "We believe that businesses must take responsibility for the impact of their activities on people and the environment. Ethical investment combines the ethical, social and environmental considerations of investors with their financial objectives" (IR 2019 p68) - IDC does not report on Human Rights Assessment under GRI 412, whether in respect of itself or its investments (Add online info p24) - Responsible Investment Policy and Environmental and Social Governance policy not publicly available</t>
  </si>
  <si>
    <t>Not sufficient - IDC does not specifically require clients integrate HR criteria in procurement/operations -  "We believe that businesses must take responsibility for the impact of their activities on people and the environment. Ethical investment combines the ethical, social and environmental considerations of investors with their financial objectives" (IR 2019 p68) - IDC does not report on Human Rights Assessment under GRI 412, whether in respect of itself or its investments (Add online info p24) - Responsible Investment Policy not publicly available</t>
  </si>
  <si>
    <t>Not sufficient - IDC does not specifically require clauses on compliance with HR standards -  "We believe that businesses must take responsibility for the impact of their activities on people and the environment. Ethical investment combines the ethical, social and environmental considerations of investors with their financial objectives" (IR 2019 p68) - IDC does not report on Human Rights Assessment under GRI 412, whether in respect of itself or its investments (Add online info p24)- Responsible Investment Policy and Environmental and Social Governance policy not publicly available</t>
  </si>
  <si>
    <t>Not sufficient - no targets publicly available - "We welcome the additional allocations to renewable energy projects indicated in the draft Integrated Resource Plan 2018" - "We seek to optimising energy efficiency interventions and finding alternative energy sources." "We focus on energy projects that boost the country’s security of energy supply whilst not harming the environment adversely. To that end, we support projects that focus on the reduction, avoidance and adaptation of carbon emissions" (IR 2019 p43)</t>
  </si>
  <si>
    <t>IDC - Integrated report; IDC - Website Text - Industrial Infrastructure</t>
  </si>
  <si>
    <t>Not sufficient - "Board has approved a Responsible Investment Policy as part of the global movement towards incorporating sustainable financing into conventional business agendas" - IDC sustainability report is incorporated into Integrated Report, outlines GRI checklist with reference to IR in additional online information - BUT does explicitly not set out similar requirement for clients / companies (in absence of Responsible Investment Policy) (IR 2019 p68)</t>
  </si>
  <si>
    <t>Not sufficient - "Board has approved a Responsible Investment Policy as part of the global movement towards incorporating sustainable financing into conventional business agendas", does not refer to requirement for companies to integrate ESG criteria -  "We ... seek to promote good governance practices in all the entities in which we invest." (IR 2019 p68)</t>
  </si>
  <si>
    <t xml:space="preserve">Not sufficient - no mention of specific protected areas -  "We... seek to promote good governance practices in all the entities in which we invest." (IR 2019 p68) - Criteria for investment includes "Compliance with international environmental standards." </t>
  </si>
  <si>
    <t>IDC - Integrated report; General criteria</t>
  </si>
  <si>
    <t>Not sufficient - fossil fuel power generation remains "Focus Area" for investment - "Our largest approval was for the establishment of a facility in Middelburg, Mpumalanga, to produce ethanol from waste gas" - "Further afield, we are participating in the funding for the construction of a 450MW combined-cycle gas turbine power plant in Mozambique" - supply of coal for electricity generation" remains a "Focus Area" - Environmental and Social Policy and Responsible Investment Policy are not publicly available to assess (IR 2019 pp30, 41, 44, 45)</t>
  </si>
  <si>
    <t>Not sufficient - has invested in coal related operations and mining in past year - "supply of coal for electricity generation" remains a "Focus Area" - Environmental and Social Policy and Responsible Investment Policy are not publicly available to assess (IR 2019 pp30, 44)</t>
  </si>
  <si>
    <t>Not sufficient - a focus area is to "Use under-utilised community land through partnerships" - no mention of FPIC - "The IDC continues to work with stakeholders, including government, the private sector and communities to facilitate the development of [the agricultural] value chain" - this is only stated with regard to Agricultural Business Unit (IR 2019  pp36, 52-53, 67)</t>
  </si>
  <si>
    <t>Not sufficient - does not report on GRI 411: indigenous communities - no mention of protection of rights of indigenous communities specifically - reports on local communities "The IDC continues to work with stakeholders, including government, the private sector and communities to facilitate the development of [the agricultural] value chain" (Add online info p24) - "IDC contributes towards socio-economic development and the improvement of quality of life in disadvantaged communities" - "Aim of ... interventions [with government, private sector, social partners] is greater inclusivity and participation by marginalised groups and communities in economic opportunities and, specifically, to increase the impact of specific developmental outcomes" (IR 2019 pp36, 52-53, 67)</t>
  </si>
  <si>
    <t>Not sufficient - no mention of hydropower generation directly - "We welcome the additional allocations to renewable energy projects indicated in the draft Integrated Resource Plan 2018" (revised IRP includes large scale hydro) (IR 2019 p43) - Responsible Investment Policy exclusions do not mention hydropower: " Matters listed in the exclusions list include activities related to the production or trade in arms, gambling, tobacco and transactions where environmental impact assessments have not been concluded or geological reports are not available" (IR 2019 p68) - Vague language: "We seek to optimising energy efficiency interventions and finding alternative energy sources." "We focus on energy projects that boost the country’s security of energy supply whilst not harming the environment adversely. To that end, we support projects that focus on the reduction, avoidance and adaptation of carbon emissions"</t>
  </si>
  <si>
    <t>Not sufficient - funding of reservoirs and dams is a strategic priority only relevant criteria is "strict environmental compliance" (Presentation pp7, 12)</t>
  </si>
  <si>
    <t>Not sufficient - strategic priority includes biomass and biogas, only requires "Strict environmental compliance" - encourages bio-ethanol production - "focus area" includes "bio-fuels (mainly bio-ethanol)" - only limitation: "We focus on energy projects that boost the country’s security of energy supply whilst not harming the environment adversely." - - Environmental and Social Policy and Responsible Investment Policy are not publicly available to assess (Presentation pp7, 12)</t>
  </si>
  <si>
    <t>Asset management own account (equity only)</t>
  </si>
  <si>
    <t>"Fraud Policy communicates a zero tolerance for fraud, theft, or corruption." p61</t>
  </si>
  <si>
    <t>"Board oversaw implementation of processes to meet requirements of FICA, 2017.. Establishin stronger anti-money laundering and combatting of terrorist financing" p72</t>
  </si>
  <si>
    <t>Administration of Politically Exposed Persons Policy and list of all funded clients published. Undergoes FICA inspections. p79-80</t>
  </si>
  <si>
    <t>None</t>
  </si>
  <si>
    <t xml:space="preserve">No evidence of policy regarding lobbying, despite (or as a result of) close integration with government as state-owned entity - see for example Minister's Foreword in Annual  Report. </t>
  </si>
  <si>
    <r>
      <t xml:space="preserve">Evidence of policies in relation to dealings with customers, suppliers, and stakeholders, but no evidence of policies in relation to </t>
    </r>
    <r>
      <rPr>
        <i/>
        <sz val="10"/>
        <rFont val="Arial"/>
        <family val="2"/>
      </rPr>
      <t>beneficiary/customers'</t>
    </r>
    <r>
      <rPr>
        <sz val="10"/>
        <rFont val="Arial"/>
        <family val="2"/>
      </rPr>
      <t xml:space="preserve"> customers, suppliers, stakeholders, etc. p61</t>
    </r>
  </si>
  <si>
    <t>Has approved a Corporate Governance Framework for IDC Subsidiaries and Investee Companies for aqdequate oversight of investee companies p68; Has approved a Responsible Investment Policy, implementation of which contributes to long-term financial, social, and reputational risks for the IDC, p68; Has a Combined Assurance Policy for risk management, p71 - However, none of these policies are available.: Evidence of policies in relation to dealings with customers, suppliers, and stakeholders, but no evidence of policies in relation to beneficiary/customers' customers, suppliers, stakeholders, etc. p61</t>
  </si>
  <si>
    <t>Corruption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</si>
</sst>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7" x14ac:knownFonts="1">
    <font>
      <sz val="11"/>
      <color theme="1"/>
      <name val="Calibri"/>
      <family val="2"/>
      <scheme val="minor"/>
    </font>
    <font>
      <u/>
      <sz val="11"/>
      <color theme="10"/>
      <name val="Calibri"/>
      <family val="2"/>
      <scheme val="minor"/>
    </font>
    <font>
      <b/>
      <sz val="11"/>
      <color rgb="FF000000"/>
      <name val="Arial"/>
      <family val="2"/>
    </font>
    <font>
      <sz val="11"/>
      <color rgb="FF000000"/>
      <name val="Arial"/>
      <family val="2"/>
    </font>
    <font>
      <i/>
      <sz val="11"/>
      <color rgb="FF000000"/>
      <name val="Arial"/>
      <family val="2"/>
    </font>
    <font>
      <i/>
      <sz val="10"/>
      <name val="Arial"/>
      <family val="2"/>
    </font>
    <font>
      <b/>
      <sz val="11"/>
      <color theme="1"/>
      <name val="Arial"/>
      <family val="2"/>
    </font>
    <font>
      <sz val="11"/>
      <color theme="1"/>
      <name val="Arial"/>
      <family val="2"/>
    </font>
    <font>
      <sz val="11"/>
      <color theme="1"/>
      <name val="Calibri"/>
      <family val="2"/>
      <scheme val="minor"/>
    </font>
    <font>
      <sz val="11"/>
      <color theme="0"/>
      <name val="Calibri"/>
      <family val="2"/>
      <scheme val="minor"/>
    </font>
    <font>
      <b/>
      <sz val="14"/>
      <name val="Arial"/>
      <family val="2"/>
    </font>
    <font>
      <sz val="11"/>
      <name val="Arial"/>
      <family val="2"/>
    </font>
    <font>
      <b/>
      <sz val="11"/>
      <name val="Arial"/>
      <family val="2"/>
    </font>
    <font>
      <u/>
      <sz val="11"/>
      <name val="Arial"/>
      <family val="2"/>
    </font>
    <font>
      <b/>
      <sz val="14"/>
      <color theme="0"/>
      <name val="Arial"/>
      <family val="2"/>
    </font>
    <font>
      <sz val="11"/>
      <color theme="0"/>
      <name val="Arial"/>
      <family val="2"/>
    </font>
    <font>
      <sz val="9"/>
      <name val="Arial"/>
      <family val="2"/>
    </font>
    <font>
      <sz val="10"/>
      <name val="Arial"/>
      <family val="2"/>
    </font>
    <font>
      <b/>
      <i/>
      <sz val="10"/>
      <name val="Arial"/>
      <family val="2"/>
    </font>
    <font>
      <b/>
      <sz val="10"/>
      <name val="Arial"/>
      <family val="2"/>
    </font>
    <font>
      <b/>
      <sz val="11"/>
      <color theme="0"/>
      <name val="Arial"/>
      <family val="2"/>
    </font>
    <font>
      <b/>
      <sz val="11"/>
      <color rgb="FFFF0000"/>
      <name val="Arial"/>
      <family val="2"/>
    </font>
    <font>
      <sz val="11"/>
      <color indexed="8"/>
      <name val="Arial"/>
      <family val="2"/>
    </font>
    <font>
      <sz val="10"/>
      <color rgb="FFFF0000"/>
      <name val="Arial"/>
      <family val="2"/>
    </font>
    <font>
      <b/>
      <sz val="10"/>
      <color rgb="FFFF0000"/>
      <name val="Arial"/>
      <family val="2"/>
    </font>
    <font>
      <sz val="11"/>
      <color theme="1"/>
      <name val="Lato"/>
      <family val="2"/>
    </font>
    <font>
      <sz val="11"/>
      <name val="Calibri"/>
      <family val="2"/>
      <scheme val="minor"/>
    </font>
  </fonts>
  <fills count="5">
    <fill>
      <patternFill patternType="none"/>
    </fill>
    <fill>
      <patternFill patternType="gray125"/>
    </fill>
    <fill>
      <patternFill patternType="solid">
        <fgColor rgb="FF9FCB3B"/>
        <bgColor indexed="64"/>
      </patternFill>
    </fill>
    <fill>
      <patternFill patternType="solid">
        <fgColor rgb="FF585855"/>
        <bgColor indexed="64"/>
      </patternFill>
    </fill>
    <fill>
      <patternFill patternType="solid">
        <fgColor rgb="FFDCDCDA"/>
        <bgColor indexed="64"/>
      </patternFill>
    </fill>
  </fills>
  <borders count="8">
    <border>
      <left/>
      <right/>
      <top/>
      <bottom/>
      <diagonal/>
    </border>
    <border>
      <left/>
      <right/>
      <top style="thin">
        <color theme="0" tint="-0.34998626667073579"/>
      </top>
      <bottom style="thin">
        <color theme="0" tint="-0.34998626667073579"/>
      </bottom>
      <diagonal/>
    </border>
    <border>
      <left/>
      <right/>
      <top style="thin">
        <color theme="0" tint="-0.249977111117893"/>
      </top>
      <bottom style="thin">
        <color theme="0" tint="-0.249977111117893"/>
      </bottom>
      <diagonal/>
    </border>
    <border>
      <left/>
      <right/>
      <top/>
      <bottom style="thin">
        <color theme="0" tint="-0.34998626667073579"/>
      </bottom>
      <diagonal/>
    </border>
    <border>
      <left/>
      <right/>
      <top style="thin">
        <color theme="0" tint="-0.34998626667073579"/>
      </top>
      <bottom/>
      <diagonal/>
    </border>
    <border>
      <left/>
      <right/>
      <top/>
      <bottom style="thin">
        <color rgb="FFDCDCDA"/>
      </bottom>
      <diagonal/>
    </border>
    <border>
      <left/>
      <right/>
      <top style="thin">
        <color indexed="64"/>
      </top>
      <bottom style="thin">
        <color indexed="64"/>
      </bottom>
      <diagonal/>
    </border>
    <border>
      <left/>
      <right/>
      <top/>
      <bottom style="thin">
        <color theme="0" tint="-0.499984740745262"/>
      </bottom>
      <diagonal/>
    </border>
  </borders>
  <cellStyleXfs count="3">
    <xf numFmtId="0" fontId="0" fillId="0" borderId="0"/>
    <xf numFmtId="0" fontId="1" fillId="0" borderId="0" applyNumberFormat="0" applyFill="0" applyBorder="0" applyAlignment="0" applyProtection="0"/>
    <xf numFmtId="9" fontId="8" fillId="0" borderId="0" applyFont="0" applyFill="0" applyBorder="0" applyAlignment="0" applyProtection="0"/>
  </cellStyleXfs>
  <cellXfs count="179">
    <xf numFmtId="0" fontId="0" fillId="0" borderId="0" xfId="0"/>
    <xf numFmtId="0" fontId="3" fillId="0" borderId="0" xfId="0" applyFont="1" applyAlignment="1">
      <alignment vertical="top"/>
    </xf>
    <xf numFmtId="0" fontId="3" fillId="0" borderId="0" xfId="0" applyFont="1" applyAlignment="1">
      <alignment horizontal="center" vertical="top"/>
    </xf>
    <xf numFmtId="0" fontId="2" fillId="0" borderId="0" xfId="0" applyFont="1" applyAlignment="1"/>
    <xf numFmtId="1" fontId="3" fillId="0" borderId="0" xfId="0" applyNumberFormat="1" applyFont="1" applyAlignment="1">
      <alignment horizontal="center" vertical="top"/>
    </xf>
    <xf numFmtId="0" fontId="2" fillId="0" borderId="0" xfId="0" applyFont="1" applyFill="1" applyAlignment="1">
      <alignment horizontal="left" vertical="top"/>
    </xf>
    <xf numFmtId="0" fontId="3" fillId="0" borderId="0" xfId="0" applyFont="1" applyFill="1" applyAlignment="1">
      <alignment vertical="top"/>
    </xf>
    <xf numFmtId="0" fontId="2" fillId="0" borderId="0" xfId="0" applyFont="1" applyFill="1" applyBorder="1" applyAlignment="1"/>
    <xf numFmtId="0" fontId="4" fillId="0" borderId="2" xfId="0" applyFont="1" applyFill="1" applyBorder="1" applyAlignment="1">
      <alignment vertical="top"/>
    </xf>
    <xf numFmtId="0" fontId="6" fillId="0" borderId="0" xfId="0" applyFont="1" applyAlignment="1">
      <alignment horizontal="left"/>
    </xf>
    <xf numFmtId="0" fontId="7" fillId="0" borderId="0" xfId="0" applyFont="1" applyAlignment="1">
      <alignment horizontal="left"/>
    </xf>
    <xf numFmtId="0" fontId="11" fillId="0" borderId="0" xfId="0" applyFont="1" applyFill="1" applyAlignment="1">
      <alignment vertical="top"/>
    </xf>
    <xf numFmtId="0" fontId="12" fillId="0" borderId="3" xfId="0" applyFont="1" applyFill="1" applyBorder="1" applyAlignment="1">
      <alignment wrapText="1"/>
    </xf>
    <xf numFmtId="0" fontId="12" fillId="0" borderId="3" xfId="0" applyFont="1" applyFill="1" applyBorder="1" applyAlignment="1"/>
    <xf numFmtId="0" fontId="12" fillId="0" borderId="3" xfId="0" applyFont="1" applyFill="1" applyBorder="1" applyAlignment="1">
      <alignment horizontal="center" wrapText="1"/>
    </xf>
    <xf numFmtId="0" fontId="12" fillId="0" borderId="3" xfId="0" applyFont="1" applyFill="1" applyBorder="1" applyAlignment="1">
      <alignment horizontal="left"/>
    </xf>
    <xf numFmtId="0" fontId="12" fillId="0" borderId="0" xfId="0" applyFont="1" applyFill="1" applyAlignment="1"/>
    <xf numFmtId="0" fontId="13" fillId="0" borderId="0" xfId="1" applyFont="1" applyFill="1" applyAlignment="1">
      <alignment vertical="top"/>
    </xf>
    <xf numFmtId="0" fontId="11" fillId="0" borderId="0" xfId="0" applyFont="1" applyFill="1" applyAlignment="1">
      <alignment horizontal="center" vertical="top"/>
    </xf>
    <xf numFmtId="0" fontId="12" fillId="0" borderId="0" xfId="0" applyFont="1" applyFill="1" applyAlignment="1">
      <alignment vertical="top"/>
    </xf>
    <xf numFmtId="0" fontId="14" fillId="0" borderId="0" xfId="0" applyFont="1" applyFill="1" applyBorder="1" applyAlignment="1">
      <alignment horizontal="left" vertical="top"/>
    </xf>
    <xf numFmtId="0" fontId="15" fillId="0" borderId="0" xfId="0" applyFont="1" applyFill="1" applyAlignment="1">
      <alignment vertical="top"/>
    </xf>
    <xf numFmtId="0" fontId="14" fillId="3" borderId="0" xfId="0" applyFont="1" applyFill="1" applyBorder="1" applyAlignment="1">
      <alignment horizontal="left" vertical="top"/>
    </xf>
    <xf numFmtId="0" fontId="14" fillId="3" borderId="0" xfId="0" applyFont="1" applyFill="1" applyBorder="1" applyAlignment="1">
      <alignment vertical="top"/>
    </xf>
    <xf numFmtId="0" fontId="0" fillId="0" borderId="0" xfId="0" applyAlignment="1">
      <alignment horizontal="center"/>
    </xf>
    <xf numFmtId="0" fontId="2" fillId="0" borderId="3" xfId="0" applyFont="1" applyFill="1" applyBorder="1" applyAlignment="1">
      <alignment horizontal="center" textRotation="90"/>
    </xf>
    <xf numFmtId="0" fontId="2" fillId="0" borderId="3" xfId="0" applyFont="1" applyFill="1" applyBorder="1" applyAlignment="1">
      <alignment horizontal="center" textRotation="90" wrapText="1"/>
    </xf>
    <xf numFmtId="0" fontId="9" fillId="0" borderId="0" xfId="0" applyFont="1"/>
    <xf numFmtId="0" fontId="0" fillId="0" borderId="0" xfId="0"/>
    <xf numFmtId="0" fontId="11" fillId="0" borderId="0" xfId="0" applyFont="1" applyFill="1" applyAlignment="1">
      <alignment vertical="top"/>
    </xf>
    <xf numFmtId="0" fontId="12" fillId="0" borderId="3" xfId="0" applyFont="1" applyFill="1" applyBorder="1" applyAlignment="1">
      <alignment wrapText="1"/>
    </xf>
    <xf numFmtId="0" fontId="12" fillId="0" borderId="3" xfId="0" applyFont="1" applyFill="1" applyBorder="1" applyAlignment="1">
      <alignment horizontal="center"/>
    </xf>
    <xf numFmtId="0" fontId="12" fillId="0" borderId="3" xfId="0" applyFont="1" applyFill="1" applyBorder="1" applyAlignment="1">
      <alignment horizontal="left" wrapText="1"/>
    </xf>
    <xf numFmtId="0" fontId="12" fillId="0" borderId="3" xfId="0" applyFont="1" applyFill="1" applyBorder="1" applyAlignment="1"/>
    <xf numFmtId="0" fontId="11" fillId="0" borderId="0" xfId="0" applyFont="1" applyFill="1" applyAlignment="1">
      <alignment horizontal="center" vertical="top"/>
    </xf>
    <xf numFmtId="0" fontId="16" fillId="0" borderId="0" xfId="0" applyFont="1" applyFill="1" applyAlignment="1">
      <alignment vertical="top"/>
    </xf>
    <xf numFmtId="0" fontId="14" fillId="3" borderId="0" xfId="0" applyFont="1" applyFill="1" applyBorder="1" applyAlignment="1">
      <alignment horizontal="left" vertical="top"/>
    </xf>
    <xf numFmtId="0" fontId="14" fillId="3" borderId="0" xfId="0" applyFont="1" applyFill="1" applyBorder="1" applyAlignment="1">
      <alignment vertical="top"/>
    </xf>
    <xf numFmtId="0" fontId="14" fillId="3" borderId="0" xfId="0" applyFont="1" applyFill="1" applyBorder="1" applyAlignment="1">
      <alignment horizontal="center" vertical="top"/>
    </xf>
    <xf numFmtId="0" fontId="2" fillId="0" borderId="3" xfId="0" applyFont="1" applyFill="1" applyBorder="1" applyAlignment="1">
      <alignment horizontal="center" textRotation="90"/>
    </xf>
    <xf numFmtId="0" fontId="2" fillId="0" borderId="3" xfId="0" applyFont="1" applyFill="1" applyBorder="1" applyAlignment="1">
      <alignment horizontal="center" textRotation="90" wrapText="1"/>
    </xf>
    <xf numFmtId="0" fontId="17" fillId="0" borderId="0" xfId="0" applyFont="1" applyFill="1" applyBorder="1" applyAlignment="1">
      <alignment vertical="top"/>
    </xf>
    <xf numFmtId="0" fontId="12" fillId="0" borderId="0" xfId="0" applyFont="1" applyFill="1" applyBorder="1" applyAlignment="1">
      <alignment wrapText="1"/>
    </xf>
    <xf numFmtId="0" fontId="12" fillId="0" borderId="0" xfId="0" applyFont="1" applyFill="1" applyBorder="1" applyAlignment="1">
      <alignment horizontal="right" textRotation="90"/>
    </xf>
    <xf numFmtId="0" fontId="12" fillId="0" borderId="0" xfId="0" applyFont="1" applyFill="1" applyBorder="1" applyAlignment="1"/>
    <xf numFmtId="0" fontId="19" fillId="0" borderId="1" xfId="0" applyFont="1" applyFill="1" applyBorder="1" applyAlignment="1">
      <alignment vertical="center"/>
    </xf>
    <xf numFmtId="0" fontId="17" fillId="0" borderId="1" xfId="0" applyFont="1" applyFill="1" applyBorder="1" applyAlignment="1">
      <alignment vertical="center"/>
    </xf>
    <xf numFmtId="0" fontId="17" fillId="0" borderId="0" xfId="0" applyFont="1" applyFill="1" applyBorder="1" applyAlignment="1">
      <alignment vertical="center"/>
    </xf>
    <xf numFmtId="0" fontId="17" fillId="0" borderId="0" xfId="0" applyFont="1" applyFill="1" applyBorder="1" applyAlignment="1">
      <alignment vertical="top" wrapText="1"/>
    </xf>
    <xf numFmtId="0" fontId="17" fillId="0" borderId="0" xfId="0" applyFont="1" applyFill="1" applyBorder="1" applyAlignment="1">
      <alignment horizontal="right" vertical="top" wrapText="1"/>
    </xf>
    <xf numFmtId="0" fontId="17" fillId="0" borderId="0" xfId="0" applyFont="1" applyFill="1" applyAlignment="1">
      <alignment vertical="top"/>
    </xf>
    <xf numFmtId="0" fontId="19" fillId="0" borderId="4" xfId="0" applyFont="1" applyFill="1" applyBorder="1" applyAlignment="1">
      <alignment horizontal="right" vertical="center" wrapText="1"/>
    </xf>
    <xf numFmtId="165" fontId="19" fillId="0" borderId="4" xfId="0" applyNumberFormat="1" applyFont="1" applyFill="1" applyBorder="1" applyAlignment="1">
      <alignment horizontal="right" vertical="center" wrapText="1"/>
    </xf>
    <xf numFmtId="0" fontId="17" fillId="0" borderId="4" xfId="0" applyFont="1" applyFill="1" applyBorder="1" applyAlignment="1">
      <alignment vertical="center"/>
    </xf>
    <xf numFmtId="0" fontId="19" fillId="0" borderId="0" xfId="0" applyFont="1" applyFill="1" applyBorder="1" applyAlignment="1">
      <alignment vertical="center"/>
    </xf>
    <xf numFmtId="0" fontId="19" fillId="0" borderId="5" xfId="0" applyFont="1" applyFill="1" applyBorder="1" applyAlignment="1">
      <alignment horizontal="right" vertical="center" wrapText="1"/>
    </xf>
    <xf numFmtId="9" fontId="19" fillId="0" borderId="5" xfId="2" applyFont="1" applyFill="1" applyBorder="1" applyAlignment="1">
      <alignment horizontal="right" vertical="center" wrapText="1"/>
    </xf>
    <xf numFmtId="165" fontId="17" fillId="0" borderId="5" xfId="0" applyNumberFormat="1" applyFont="1" applyFill="1" applyBorder="1" applyAlignment="1">
      <alignment vertical="center"/>
    </xf>
    <xf numFmtId="0" fontId="17" fillId="0" borderId="0" xfId="0" applyFont="1" applyFill="1" applyBorder="1" applyAlignment="1">
      <alignment horizontal="center" vertical="top"/>
    </xf>
    <xf numFmtId="0" fontId="20" fillId="3" borderId="0" xfId="0" applyFont="1" applyFill="1" applyAlignment="1">
      <alignment horizontal="left" vertical="top"/>
    </xf>
    <xf numFmtId="0" fontId="12" fillId="0" borderId="0" xfId="0" applyFont="1" applyFill="1" applyBorder="1" applyAlignment="1">
      <alignment wrapText="1"/>
    </xf>
    <xf numFmtId="0" fontId="12" fillId="0" borderId="0" xfId="0" applyFont="1" applyFill="1" applyBorder="1" applyAlignment="1">
      <alignment horizontal="left" wrapText="1" indent="1"/>
    </xf>
    <xf numFmtId="0" fontId="2" fillId="0" borderId="0" xfId="0" applyFont="1" applyFill="1" applyBorder="1" applyAlignment="1">
      <alignment horizontal="center" textRotation="90"/>
    </xf>
    <xf numFmtId="0" fontId="4" fillId="0" borderId="2" xfId="0" applyFont="1" applyFill="1" applyBorder="1" applyAlignment="1">
      <alignment horizontal="center" vertical="top" textRotation="60"/>
    </xf>
    <xf numFmtId="165" fontId="3" fillId="0" borderId="0" xfId="0" applyNumberFormat="1" applyFont="1" applyFill="1" applyAlignment="1">
      <alignment horizontal="center" vertical="top"/>
    </xf>
    <xf numFmtId="165" fontId="4" fillId="0" borderId="2" xfId="0" applyNumberFormat="1" applyFont="1" applyFill="1" applyBorder="1" applyAlignment="1">
      <alignment horizontal="center" vertical="top"/>
    </xf>
    <xf numFmtId="0" fontId="21" fillId="0" borderId="0" xfId="0" applyFont="1" applyFill="1" applyAlignment="1">
      <alignment horizontal="left" vertical="top"/>
    </xf>
    <xf numFmtId="0" fontId="10" fillId="4" borderId="0" xfId="0" applyFont="1" applyFill="1" applyBorder="1" applyAlignment="1">
      <alignment horizontal="left" vertical="center"/>
    </xf>
    <xf numFmtId="0" fontId="12" fillId="4" borderId="0" xfId="0" applyFont="1" applyFill="1" applyBorder="1" applyAlignment="1">
      <alignment wrapText="1"/>
    </xf>
    <xf numFmtId="0" fontId="12" fillId="4" borderId="0" xfId="0" applyFont="1" applyFill="1" applyBorder="1" applyAlignment="1">
      <alignment horizontal="right" textRotation="90" wrapText="1"/>
    </xf>
    <xf numFmtId="0" fontId="12" fillId="4" borderId="0" xfId="0" applyFont="1" applyFill="1" applyBorder="1" applyAlignment="1">
      <alignment horizontal="right" textRotation="90"/>
    </xf>
    <xf numFmtId="0" fontId="5" fillId="4" borderId="2" xfId="0" applyFont="1" applyFill="1" applyBorder="1" applyAlignment="1">
      <alignment horizontal="left" vertical="center"/>
    </xf>
    <xf numFmtId="0" fontId="18" fillId="4" borderId="1" xfId="0" applyFont="1" applyFill="1" applyBorder="1" applyAlignment="1">
      <alignment vertical="center" wrapText="1"/>
    </xf>
    <xf numFmtId="0" fontId="19" fillId="4" borderId="1" xfId="0" applyFont="1" applyFill="1" applyBorder="1" applyAlignment="1">
      <alignment vertical="center"/>
    </xf>
    <xf numFmtId="0" fontId="19" fillId="4" borderId="0" xfId="0" applyFont="1" applyFill="1" applyBorder="1" applyAlignment="1">
      <alignment horizontal="center" vertical="top"/>
    </xf>
    <xf numFmtId="0" fontId="17" fillId="4" borderId="0" xfId="0" applyFont="1" applyFill="1" applyBorder="1" applyAlignment="1">
      <alignment vertical="top" wrapText="1"/>
    </xf>
    <xf numFmtId="9" fontId="17" fillId="4" borderId="0" xfId="0" applyNumberFormat="1" applyFont="1" applyFill="1" applyBorder="1" applyAlignment="1">
      <alignment horizontal="right" vertical="top" wrapText="1"/>
    </xf>
    <xf numFmtId="0" fontId="17" fillId="4" borderId="0" xfId="0" applyFont="1" applyFill="1" applyBorder="1" applyAlignment="1">
      <alignment vertical="top"/>
    </xf>
    <xf numFmtId="0" fontId="19" fillId="4" borderId="4" xfId="0" applyFont="1" applyFill="1" applyBorder="1" applyAlignment="1">
      <alignment horizontal="left" vertical="center"/>
    </xf>
    <xf numFmtId="0" fontId="19" fillId="4" borderId="4" xfId="0" applyFont="1" applyFill="1" applyBorder="1" applyAlignment="1">
      <alignment horizontal="right" vertical="center" wrapText="1"/>
    </xf>
    <xf numFmtId="9" fontId="19" fillId="4" borderId="4" xfId="0" applyNumberFormat="1" applyFont="1" applyFill="1" applyBorder="1" applyAlignment="1">
      <alignment horizontal="right" vertical="center" wrapText="1"/>
    </xf>
    <xf numFmtId="0" fontId="19" fillId="4" borderId="5" xfId="0" applyFont="1" applyFill="1" applyBorder="1" applyAlignment="1">
      <alignment horizontal="left" vertical="center"/>
    </xf>
    <xf numFmtId="0" fontId="19" fillId="4" borderId="5" xfId="0" applyFont="1" applyFill="1" applyBorder="1" applyAlignment="1">
      <alignment horizontal="left" vertical="center" wrapText="1"/>
    </xf>
    <xf numFmtId="165" fontId="19" fillId="4" borderId="0" xfId="0" applyNumberFormat="1" applyFont="1" applyFill="1" applyBorder="1" applyAlignment="1">
      <alignment horizontal="right" vertical="top" wrapText="1"/>
    </xf>
    <xf numFmtId="165" fontId="19" fillId="4" borderId="4" xfId="0" applyNumberFormat="1" applyFont="1" applyFill="1" applyBorder="1" applyAlignment="1">
      <alignment horizontal="right" vertical="center"/>
    </xf>
    <xf numFmtId="9" fontId="19" fillId="4" borderId="5" xfId="0" applyNumberFormat="1" applyFont="1" applyFill="1" applyBorder="1" applyAlignment="1">
      <alignment horizontal="right" vertical="center" wrapText="1"/>
    </xf>
    <xf numFmtId="9" fontId="19" fillId="4" borderId="5" xfId="2" applyFont="1" applyFill="1" applyBorder="1" applyAlignment="1">
      <alignment horizontal="right" vertical="center"/>
    </xf>
    <xf numFmtId="0" fontId="12" fillId="2" borderId="0" xfId="0" applyFont="1" applyFill="1" applyBorder="1" applyAlignment="1">
      <alignment horizontal="left" wrapText="1" indent="1"/>
    </xf>
    <xf numFmtId="0" fontId="17" fillId="2" borderId="1" xfId="0" applyFont="1" applyFill="1" applyBorder="1" applyAlignment="1">
      <alignment vertical="center"/>
    </xf>
    <xf numFmtId="0" fontId="17" fillId="2" borderId="0" xfId="0" applyFont="1" applyFill="1" applyAlignment="1">
      <alignment vertical="top"/>
    </xf>
    <xf numFmtId="0" fontId="17" fillId="2" borderId="4" xfId="0" applyFont="1" applyFill="1" applyBorder="1" applyAlignment="1">
      <alignment vertical="center"/>
    </xf>
    <xf numFmtId="165" fontId="17" fillId="2" borderId="5" xfId="0" applyNumberFormat="1" applyFont="1" applyFill="1" applyBorder="1" applyAlignment="1">
      <alignment vertical="center"/>
    </xf>
    <xf numFmtId="0" fontId="17" fillId="4" borderId="0" xfId="0" applyFont="1" applyFill="1" applyBorder="1" applyAlignment="1">
      <alignment horizontal="right" vertical="top"/>
    </xf>
    <xf numFmtId="0" fontId="5" fillId="4" borderId="0" xfId="0" applyFont="1" applyFill="1" applyBorder="1" applyAlignment="1">
      <alignment horizontal="right" vertical="top"/>
    </xf>
    <xf numFmtId="0" fontId="19" fillId="4" borderId="0" xfId="0" applyFont="1" applyFill="1" applyBorder="1" applyAlignment="1">
      <alignment horizontal="right" vertical="top"/>
    </xf>
    <xf numFmtId="0" fontId="19" fillId="4" borderId="4" xfId="0" applyFont="1" applyFill="1" applyBorder="1" applyAlignment="1">
      <alignment vertical="center"/>
    </xf>
    <xf numFmtId="0" fontId="19" fillId="4" borderId="5" xfId="0" applyFont="1" applyFill="1" applyBorder="1" applyAlignment="1">
      <alignment vertical="center"/>
    </xf>
    <xf numFmtId="0" fontId="17" fillId="0" borderId="0" xfId="0" applyFont="1" applyFill="1" applyBorder="1" applyAlignment="1">
      <alignment horizontal="left" vertical="top"/>
    </xf>
    <xf numFmtId="0" fontId="17" fillId="4" borderId="6" xfId="0" applyFont="1" applyFill="1" applyBorder="1" applyAlignment="1">
      <alignment vertical="top" wrapText="1"/>
    </xf>
    <xf numFmtId="0" fontId="17" fillId="0" borderId="6" xfId="0" applyFont="1" applyFill="1" applyBorder="1" applyAlignment="1">
      <alignment horizontal="right" vertical="top" wrapText="1"/>
    </xf>
    <xf numFmtId="0" fontId="17" fillId="0" borderId="6" xfId="0" applyFont="1" applyFill="1" applyBorder="1" applyAlignment="1">
      <alignment vertical="top"/>
    </xf>
    <xf numFmtId="0" fontId="17" fillId="4" borderId="6" xfId="0" applyFont="1" applyFill="1" applyBorder="1" applyAlignment="1">
      <alignment horizontal="right" vertical="top"/>
    </xf>
    <xf numFmtId="9" fontId="17" fillId="4" borderId="6" xfId="0" applyNumberFormat="1" applyFont="1" applyFill="1" applyBorder="1" applyAlignment="1">
      <alignment horizontal="right" vertical="top" wrapText="1"/>
    </xf>
    <xf numFmtId="165" fontId="19" fillId="4" borderId="6" xfId="0" applyNumberFormat="1" applyFont="1" applyFill="1" applyBorder="1" applyAlignment="1">
      <alignment horizontal="right" vertical="top" wrapText="1"/>
    </xf>
    <xf numFmtId="0" fontId="17" fillId="2" borderId="6" xfId="0" applyFont="1" applyFill="1" applyBorder="1" applyAlignment="1">
      <alignment vertical="top"/>
    </xf>
    <xf numFmtId="0" fontId="5" fillId="4" borderId="6" xfId="0" applyFont="1" applyFill="1" applyBorder="1" applyAlignment="1">
      <alignment horizontal="left" vertical="center"/>
    </xf>
    <xf numFmtId="0" fontId="17" fillId="4" borderId="6" xfId="0" applyFont="1" applyFill="1" applyBorder="1" applyAlignment="1">
      <alignment vertical="center" wrapText="1"/>
    </xf>
    <xf numFmtId="0" fontId="17" fillId="0" borderId="6" xfId="0" applyFont="1" applyFill="1" applyBorder="1" applyAlignment="1">
      <alignment vertical="center"/>
    </xf>
    <xf numFmtId="0" fontId="17" fillId="4" borderId="6" xfId="0" applyFont="1" applyFill="1" applyBorder="1" applyAlignment="1">
      <alignment horizontal="right" vertical="center"/>
    </xf>
    <xf numFmtId="9" fontId="17" fillId="4" borderId="6" xfId="0" applyNumberFormat="1" applyFont="1" applyFill="1" applyBorder="1" applyAlignment="1">
      <alignment horizontal="right" vertical="center" wrapText="1"/>
    </xf>
    <xf numFmtId="165" fontId="19" fillId="4" borderId="6" xfId="0" applyNumberFormat="1" applyFont="1" applyFill="1" applyBorder="1" applyAlignment="1">
      <alignment horizontal="right" vertical="center" wrapText="1"/>
    </xf>
    <xf numFmtId="0" fontId="2" fillId="0" borderId="3" xfId="0" applyFont="1" applyFill="1" applyBorder="1" applyAlignment="1">
      <alignment horizontal="right" textRotation="90"/>
    </xf>
    <xf numFmtId="9" fontId="17" fillId="4" borderId="0" xfId="0" applyNumberFormat="1" applyFont="1" applyFill="1" applyBorder="1" applyAlignment="1">
      <alignment horizontal="right" vertical="center" wrapText="1"/>
    </xf>
    <xf numFmtId="165" fontId="19" fillId="4" borderId="0" xfId="0" applyNumberFormat="1" applyFont="1" applyFill="1" applyBorder="1" applyAlignment="1">
      <alignment horizontal="right" vertical="center" wrapText="1"/>
    </xf>
    <xf numFmtId="9" fontId="19" fillId="4" borderId="0" xfId="0" applyNumberFormat="1" applyFont="1" applyFill="1" applyBorder="1" applyAlignment="1">
      <alignment horizontal="right" vertical="center" wrapText="1"/>
    </xf>
    <xf numFmtId="165" fontId="19" fillId="4" borderId="0" xfId="0" applyNumberFormat="1" applyFont="1" applyFill="1" applyBorder="1" applyAlignment="1">
      <alignment horizontal="right" vertical="center"/>
    </xf>
    <xf numFmtId="0" fontId="3" fillId="0" borderId="3" xfId="0" applyFont="1" applyFill="1" applyBorder="1" applyAlignment="1">
      <alignment horizontal="right" textRotation="90"/>
    </xf>
    <xf numFmtId="0" fontId="3" fillId="0" borderId="3" xfId="0" applyFont="1" applyFill="1" applyBorder="1" applyAlignment="1">
      <alignment horizontal="right" textRotation="90" wrapText="1"/>
    </xf>
    <xf numFmtId="0" fontId="22" fillId="0" borderId="3" xfId="0" applyFont="1" applyFill="1" applyBorder="1" applyAlignment="1">
      <alignment horizontal="right" textRotation="90"/>
    </xf>
    <xf numFmtId="0" fontId="22" fillId="0" borderId="3" xfId="0" applyFont="1" applyFill="1" applyBorder="1" applyAlignment="1">
      <alignment horizontal="right" textRotation="90" wrapText="1"/>
    </xf>
    <xf numFmtId="0" fontId="11" fillId="0" borderId="0" xfId="0" applyFont="1" applyFill="1" applyAlignment="1">
      <alignment horizontal="left" vertical="top" indent="1"/>
    </xf>
    <xf numFmtId="0" fontId="7" fillId="0" borderId="0" xfId="0" applyFont="1" applyAlignment="1">
      <alignment horizontal="left" indent="1"/>
    </xf>
    <xf numFmtId="0" fontId="11" fillId="0" borderId="0" xfId="0" applyFont="1" applyFill="1" applyAlignment="1">
      <alignment horizontal="left" vertical="top"/>
    </xf>
    <xf numFmtId="0" fontId="17" fillId="4" borderId="0" xfId="0" applyFont="1" applyFill="1" applyBorder="1" applyAlignment="1">
      <alignment horizontal="right" vertical="top" wrapText="1"/>
    </xf>
    <xf numFmtId="165" fontId="19" fillId="4" borderId="4" xfId="0" applyNumberFormat="1" applyFont="1" applyFill="1" applyBorder="1" applyAlignment="1">
      <alignment horizontal="right" vertical="center" wrapText="1"/>
    </xf>
    <xf numFmtId="9" fontId="19" fillId="4" borderId="5" xfId="2" applyFont="1" applyFill="1" applyBorder="1" applyAlignment="1">
      <alignment horizontal="right" vertical="center" wrapText="1"/>
    </xf>
    <xf numFmtId="164" fontId="19" fillId="4" borderId="4" xfId="0" applyNumberFormat="1" applyFont="1" applyFill="1" applyBorder="1" applyAlignment="1">
      <alignment horizontal="right" vertical="center" wrapText="1"/>
    </xf>
    <xf numFmtId="0" fontId="19" fillId="4" borderId="5" xfId="0" applyFont="1" applyFill="1" applyBorder="1" applyAlignment="1">
      <alignment horizontal="right" vertical="center" wrapText="1"/>
    </xf>
    <xf numFmtId="164" fontId="19" fillId="4" borderId="5" xfId="0" applyNumberFormat="1" applyFont="1" applyFill="1" applyBorder="1" applyAlignment="1">
      <alignment horizontal="right" vertical="center" wrapText="1"/>
    </xf>
    <xf numFmtId="49" fontId="17" fillId="0" borderId="6" xfId="0" applyNumberFormat="1" applyFont="1" applyFill="1" applyBorder="1" applyAlignment="1">
      <alignment horizontal="right" vertical="center" wrapText="1"/>
    </xf>
    <xf numFmtId="0" fontId="19" fillId="0" borderId="0" xfId="0" applyFont="1" applyFill="1" applyBorder="1" applyAlignment="1">
      <alignment horizontal="right" vertical="top"/>
    </xf>
    <xf numFmtId="0" fontId="5" fillId="0" borderId="0" xfId="0" applyFont="1" applyFill="1" applyBorder="1" applyAlignment="1">
      <alignment horizontal="right" vertical="top"/>
    </xf>
    <xf numFmtId="0" fontId="23" fillId="0" borderId="0" xfId="0" applyFont="1" applyFill="1" applyAlignment="1">
      <alignment vertical="top"/>
    </xf>
    <xf numFmtId="0" fontId="12" fillId="0" borderId="7" xfId="0" applyFont="1" applyFill="1" applyBorder="1" applyAlignment="1">
      <alignment vertical="top"/>
    </xf>
    <xf numFmtId="0" fontId="11" fillId="0" borderId="7" xfId="0" applyFont="1" applyFill="1" applyBorder="1" applyAlignment="1">
      <alignment horizontal="center" vertical="top"/>
    </xf>
    <xf numFmtId="0" fontId="11" fillId="0" borderId="7" xfId="0" applyFont="1" applyFill="1" applyBorder="1" applyAlignment="1">
      <alignment vertical="top"/>
    </xf>
    <xf numFmtId="0" fontId="2" fillId="0" borderId="0" xfId="0" applyFont="1" applyFill="1" applyAlignment="1">
      <alignment horizontal="center" vertical="top"/>
    </xf>
    <xf numFmtId="0" fontId="0" fillId="2" borderId="0" xfId="0" applyFill="1"/>
    <xf numFmtId="0" fontId="1" fillId="0" borderId="0" xfId="1"/>
    <xf numFmtId="0" fontId="0" fillId="0" borderId="0" xfId="0" applyFont="1" applyAlignment="1">
      <alignment horizontal="left"/>
    </xf>
    <xf numFmtId="0" fontId="1" fillId="0" borderId="0" xfId="1" applyFill="1" applyAlignment="1">
      <alignment vertical="top"/>
    </xf>
    <xf numFmtId="0" fontId="1" fillId="0" borderId="0" xfId="1" applyFill="1" applyAlignment="1">
      <alignment horizontal="left" vertical="top"/>
    </xf>
    <xf numFmtId="0" fontId="17" fillId="0" borderId="0" xfId="0" applyFont="1" applyFill="1" applyAlignment="1">
      <alignment vertical="top" wrapText="1"/>
    </xf>
    <xf numFmtId="0" fontId="25" fillId="0" borderId="0" xfId="0" applyFont="1" applyAlignment="1">
      <alignment wrapText="1"/>
    </xf>
    <xf numFmtId="0" fontId="18" fillId="4" borderId="2" xfId="0" applyFont="1" applyFill="1" applyBorder="1" applyAlignment="1">
      <alignment horizontal="left" vertical="center"/>
    </xf>
    <xf numFmtId="0" fontId="11" fillId="0" borderId="0" xfId="0" applyFont="1" applyFill="1" applyAlignment="1">
      <alignment horizontal="left" vertical="top"/>
    </xf>
    <xf numFmtId="0" fontId="11" fillId="0" borderId="0" xfId="0" applyFont="1" applyFill="1" applyAlignment="1">
      <alignment horizontal="left" vertical="top"/>
    </xf>
    <xf numFmtId="0" fontId="1" fillId="0" borderId="0" xfId="1" applyFill="1" applyAlignment="1">
      <alignment horizontal="left" vertical="top"/>
    </xf>
    <xf numFmtId="0" fontId="7" fillId="0" borderId="0" xfId="0" applyFont="1" applyFill="1" applyAlignment="1">
      <alignment horizontal="left" indent="1"/>
    </xf>
    <xf numFmtId="0" fontId="1" fillId="0" borderId="0" xfId="1" applyFont="1"/>
    <xf numFmtId="0" fontId="1" fillId="0" borderId="0" xfId="1" applyFont="1" applyFill="1" applyAlignment="1">
      <alignment horizontal="left" vertical="top"/>
    </xf>
    <xf numFmtId="0" fontId="0" fillId="0" borderId="0" xfId="0" applyFont="1"/>
    <xf numFmtId="0" fontId="26" fillId="0" borderId="0" xfId="0" applyFont="1" applyFill="1" applyAlignment="1">
      <alignment horizontal="center" vertical="top"/>
    </xf>
    <xf numFmtId="0" fontId="12" fillId="2" borderId="0" xfId="0" applyFont="1" applyFill="1" applyBorder="1" applyAlignment="1" applyProtection="1">
      <alignment horizontal="left" wrapText="1" indent="1"/>
      <protection locked="0"/>
    </xf>
    <xf numFmtId="0" fontId="11" fillId="2" borderId="0" xfId="0" applyFont="1" applyFill="1" applyAlignment="1" applyProtection="1">
      <alignment horizontal="center" vertical="top"/>
      <protection locked="0"/>
    </xf>
    <xf numFmtId="0" fontId="0" fillId="2" borderId="0" xfId="0" applyFill="1" applyProtection="1">
      <protection locked="0"/>
    </xf>
    <xf numFmtId="0" fontId="14" fillId="3" borderId="0" xfId="0" applyFont="1" applyFill="1" applyBorder="1" applyAlignment="1" applyProtection="1">
      <alignment horizontal="left" vertical="top"/>
      <protection locked="0"/>
    </xf>
    <xf numFmtId="0" fontId="11" fillId="0" borderId="0" xfId="0" applyFont="1" applyFill="1" applyAlignment="1" applyProtection="1">
      <alignment horizontal="center" vertical="top"/>
      <protection locked="0"/>
    </xf>
    <xf numFmtId="0" fontId="0" fillId="0" borderId="0" xfId="0" applyProtection="1">
      <protection locked="0"/>
    </xf>
    <xf numFmtId="0" fontId="16" fillId="0" borderId="0" xfId="0" applyFont="1" applyFill="1" applyAlignment="1" applyProtection="1">
      <alignment vertical="top"/>
      <protection locked="0"/>
    </xf>
    <xf numFmtId="0" fontId="11" fillId="0" borderId="7" xfId="0" applyFont="1" applyFill="1" applyBorder="1" applyAlignment="1" applyProtection="1">
      <alignment horizontal="center" vertical="top"/>
      <protection locked="0"/>
    </xf>
    <xf numFmtId="0" fontId="13" fillId="0" borderId="0" xfId="1" applyFont="1" applyFill="1" applyAlignment="1" applyProtection="1">
      <alignment vertical="top"/>
      <protection locked="0"/>
    </xf>
    <xf numFmtId="0" fontId="11" fillId="0" borderId="0" xfId="0" applyFont="1" applyFill="1" applyAlignment="1" applyProtection="1">
      <alignment vertical="top"/>
      <protection locked="0"/>
    </xf>
    <xf numFmtId="0" fontId="17" fillId="2" borderId="1" xfId="0" applyFont="1" applyFill="1" applyBorder="1" applyAlignment="1" applyProtection="1">
      <alignment vertical="center"/>
      <protection locked="0"/>
    </xf>
    <xf numFmtId="0" fontId="17" fillId="2" borderId="0" xfId="0" applyFont="1" applyFill="1" applyAlignment="1" applyProtection="1">
      <alignment vertical="top"/>
      <protection locked="0"/>
    </xf>
    <xf numFmtId="0" fontId="17" fillId="2" borderId="6" xfId="0" applyFont="1" applyFill="1" applyBorder="1" applyAlignment="1" applyProtection="1">
      <alignment vertical="center"/>
      <protection locked="0"/>
    </xf>
    <xf numFmtId="0" fontId="17" fillId="2" borderId="4" xfId="0" applyFont="1" applyFill="1" applyBorder="1" applyAlignment="1" applyProtection="1">
      <alignment vertical="center"/>
      <protection locked="0"/>
    </xf>
    <xf numFmtId="165" fontId="17" fillId="2" borderId="5" xfId="0" applyNumberFormat="1" applyFont="1" applyFill="1" applyBorder="1" applyAlignment="1" applyProtection="1">
      <alignment vertical="center"/>
      <protection locked="0"/>
    </xf>
    <xf numFmtId="0" fontId="17" fillId="0" borderId="0" xfId="0" applyFont="1" applyFill="1" applyBorder="1" applyAlignment="1" applyProtection="1">
      <alignment vertical="top"/>
      <protection locked="0"/>
    </xf>
    <xf numFmtId="0" fontId="17" fillId="2" borderId="6" xfId="0" applyFont="1" applyFill="1" applyBorder="1" applyAlignment="1" applyProtection="1">
      <alignment vertical="top"/>
      <protection locked="0"/>
    </xf>
    <xf numFmtId="165" fontId="3" fillId="0" borderId="0" xfId="0" applyNumberFormat="1" applyFont="1" applyAlignment="1">
      <alignment horizontal="center" vertical="top"/>
    </xf>
    <xf numFmtId="0" fontId="20" fillId="3" borderId="0" xfId="0" applyFont="1" applyFill="1" applyAlignment="1">
      <alignment horizontal="center" vertical="top"/>
    </xf>
    <xf numFmtId="0" fontId="14" fillId="3" borderId="0" xfId="0" applyFont="1" applyFill="1" applyAlignment="1">
      <alignment horizontal="left" vertical="top"/>
    </xf>
    <xf numFmtId="0" fontId="3" fillId="0" borderId="0" xfId="0" applyFont="1" applyAlignment="1">
      <alignment horizontal="left" vertical="top" wrapText="1"/>
    </xf>
    <xf numFmtId="0" fontId="24" fillId="0" borderId="0" xfId="0" applyFont="1" applyFill="1" applyAlignment="1">
      <alignment horizontal="left" vertical="top" wrapText="1"/>
    </xf>
    <xf numFmtId="0" fontId="11" fillId="0" borderId="0" xfId="0" applyFont="1" applyFill="1" applyAlignment="1">
      <alignment horizontal="left" vertical="top"/>
    </xf>
    <xf numFmtId="0" fontId="1" fillId="0" borderId="0" xfId="1" applyFill="1" applyAlignment="1">
      <alignment horizontal="left" vertical="top"/>
    </xf>
    <xf numFmtId="0" fontId="14" fillId="3" borderId="0" xfId="0" applyFont="1" applyFill="1" applyBorder="1" applyAlignment="1">
      <alignment horizontal="left" vertical="top"/>
    </xf>
    <xf numFmtId="0" fontId="14" fillId="3" borderId="0" xfId="0" applyFont="1" applyFill="1" applyBorder="1" applyAlignment="1">
      <alignment horizontal="center" vertical="top"/>
    </xf>
  </cellXfs>
  <cellStyles count="3">
    <cellStyle name="Hyperlink" xfId="1" builtinId="8"/>
    <cellStyle name="Normal" xfId="0" builtinId="0"/>
    <cellStyle name="Percent" xfId="2" builtinId="5"/>
  </cellStyles>
  <dxfs count="0"/>
  <tableStyles count="0" defaultTableStyle="TableStyleMedium2" defaultPivotStyle="PivotStyleLight16"/>
  <colors>
    <mruColors>
      <color rgb="FF9FCB3B"/>
      <color rgb="FFDCDCDA"/>
      <color rgb="FF585855"/>
      <color rgb="FFE0EEC0"/>
      <color rgb="FFF7F091"/>
      <color rgb="FFF3E7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35" Type="http://schemas.openxmlformats.org/officeDocument/2006/relationships/customXml" Target="../customXml/item3.xml"/><Relationship Id="rId8" Type="http://schemas.openxmlformats.org/officeDocument/2006/relationships/worksheet" Target="worksheets/sheet8.xml"/></Relationships>
</file>

<file path=xl/persons/person.xml><?xml version="1.0" encoding="utf-8"?>
<personList xmlns="http://schemas.microsoft.com/office/spreadsheetml/2018/threadedcomments" xmlns:x="http://schemas.openxmlformats.org/spreadsheetml/2006/main">
  <person displayName="Daiyaan Halim" id="{E6C5D5AF-1B4B-4A31-8C31-0E78B5931A73}" userId="Daiyaan Halim"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 dT="2019-09-11T18:15:57.70" personId="{E6C5D5AF-1B4B-4A31-8C31-0E78B5931A73}" id="{70865B0B-7984-41A4-9EC0-785981659D26}">
    <text>The IDC may, in fact, provide funding through intermediaries. It has said that it provides wholesale funding and has also been reported to provide loans to investment companies in local media. 
See, for example: https://www.idc.co.za/wp-content/uploads/2018/11/Automotive-Transnet-Supplier-Workshop_-15-Oct.pdf pg 10</text>
  </threadedComment>
</ThreadedComments>
</file>

<file path=xl/threadedComments/threadedComment2.xml><?xml version="1.0" encoding="utf-8"?>
<ThreadedComments xmlns="http://schemas.microsoft.com/office/spreadsheetml/2018/threadedcomments" xmlns:x="http://schemas.openxmlformats.org/spreadsheetml/2006/main">
  <threadedComment ref="B6" dT="2019-10-30T14:34:21.48" personId="{E6C5D5AF-1B4B-4A31-8C31-0E78B5931A73}" id="{EB2CC394-A27E-43F5-B953-D99622138474}">
    <text>Should the DFI be awarded a point, or should this question be revisited? The DFI's mandate is to provide funding to and on behalf of the South African government - activities are subject to regulation. 
Depending on the findings for other DFI's, my view is that the element is not relevant.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idc.co.za/financial-results/2019-annual-report/" TargetMode="External"/><Relationship Id="rId7" Type="http://schemas.openxmlformats.org/officeDocument/2006/relationships/printerSettings" Target="../printerSettings/printerSettings14.bin"/><Relationship Id="rId2" Type="http://schemas.openxmlformats.org/officeDocument/2006/relationships/hyperlink" Target="https://www.idc.co.za/faq/" TargetMode="External"/><Relationship Id="rId1" Type="http://schemas.openxmlformats.org/officeDocument/2006/relationships/hyperlink" Target="https://www.idc.co.za/financial-results/2019-annual-report/" TargetMode="External"/><Relationship Id="rId6" Type="http://schemas.openxmlformats.org/officeDocument/2006/relationships/hyperlink" Target="https://www.idc.co.za/financial-results/2019-annual-report/" TargetMode="External"/><Relationship Id="rId5" Type="http://schemas.openxmlformats.org/officeDocument/2006/relationships/hyperlink" Target="https://www.idc.co.za/financial-results/2019-annual-report/" TargetMode="External"/><Relationship Id="rId4" Type="http://schemas.openxmlformats.org/officeDocument/2006/relationships/hyperlink" Target="https://www.idc.co.za/financial-results/2019-annual-report/"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idc.co.za/automotive-transport-equipment/" TargetMode="External"/><Relationship Id="rId13" Type="http://schemas.openxmlformats.org/officeDocument/2006/relationships/hyperlink" Target="https://www.idc.co.za/wp-content/uploads/2019/02/Tourism.pdf" TargetMode="External"/><Relationship Id="rId18" Type="http://schemas.openxmlformats.org/officeDocument/2006/relationships/hyperlink" Target="https://www.idc.co.za/heavy-manufacturing/" TargetMode="External"/><Relationship Id="rId3" Type="http://schemas.openxmlformats.org/officeDocument/2006/relationships/hyperlink" Target="https://www.idc.co.za/agro-processing-agriculture/" TargetMode="External"/><Relationship Id="rId21" Type="http://schemas.openxmlformats.org/officeDocument/2006/relationships/hyperlink" Target="https://www.idc.co.za/clothing-textiles/" TargetMode="External"/><Relationship Id="rId7" Type="http://schemas.openxmlformats.org/officeDocument/2006/relationships/hyperlink" Target="https://www.idc.co.za/who-how-we-help/" TargetMode="External"/><Relationship Id="rId12" Type="http://schemas.openxmlformats.org/officeDocument/2006/relationships/hyperlink" Target="https://www.idc.co.za/basic-metals-and-mining/" TargetMode="External"/><Relationship Id="rId17" Type="http://schemas.openxmlformats.org/officeDocument/2006/relationships/hyperlink" Target="https://www.idc.co.za/agro-processing-agriculture/" TargetMode="External"/><Relationship Id="rId25" Type="http://schemas.openxmlformats.org/officeDocument/2006/relationships/printerSettings" Target="../printerSettings/printerSettings2.bin"/><Relationship Id="rId2" Type="http://schemas.openxmlformats.org/officeDocument/2006/relationships/hyperlink" Target="https://www.idc.co.za/agro-processing-agriculture/" TargetMode="External"/><Relationship Id="rId16" Type="http://schemas.openxmlformats.org/officeDocument/2006/relationships/hyperlink" Target="https://www.idc.co.za/agro-processing-agriculture/" TargetMode="External"/><Relationship Id="rId20" Type="http://schemas.openxmlformats.org/officeDocument/2006/relationships/hyperlink" Target="https://www.idc.co.za/creating-new-impactful-industries/" TargetMode="External"/><Relationship Id="rId1" Type="http://schemas.openxmlformats.org/officeDocument/2006/relationships/hyperlink" Target="https://www.idc.co.za/what-we-offer-2/;%20Integrated%20Report%202019%20pp8" TargetMode="External"/><Relationship Id="rId6" Type="http://schemas.openxmlformats.org/officeDocument/2006/relationships/hyperlink" Target="https://www.idc.co.za/faq/" TargetMode="External"/><Relationship Id="rId11" Type="http://schemas.openxmlformats.org/officeDocument/2006/relationships/hyperlink" Target="https://www.idc.co.za/clothing-textiles/" TargetMode="External"/><Relationship Id="rId24" Type="http://schemas.openxmlformats.org/officeDocument/2006/relationships/hyperlink" Target="https://www.idc.co.za/wp-content/uploads/2018/11/Automotive-Transnet-Supplier-Workshop_-15-Oct.pdf" TargetMode="External"/><Relationship Id="rId5" Type="http://schemas.openxmlformats.org/officeDocument/2006/relationships/hyperlink" Target="https://www.idc.co.za/heavy-manufacturing/" TargetMode="External"/><Relationship Id="rId15" Type="http://schemas.openxmlformats.org/officeDocument/2006/relationships/hyperlink" Target="https://www.idc.co.za/what-we-offer-2/" TargetMode="External"/><Relationship Id="rId23" Type="http://schemas.openxmlformats.org/officeDocument/2006/relationships/hyperlink" Target="https://www.idc.co.za/automotive-transport-equipment/" TargetMode="External"/><Relationship Id="rId10" Type="http://schemas.openxmlformats.org/officeDocument/2006/relationships/hyperlink" Target="https://www.idc.co.za/automotive-transport-equipment/" TargetMode="External"/><Relationship Id="rId19" Type="http://schemas.openxmlformats.org/officeDocument/2006/relationships/hyperlink" Target="https://www.idc.co.za/heavy-manufacturing/" TargetMode="External"/><Relationship Id="rId4" Type="http://schemas.openxmlformats.org/officeDocument/2006/relationships/hyperlink" Target="https://www.idc.co.za/agro-processing-agriculture/" TargetMode="External"/><Relationship Id="rId9" Type="http://schemas.openxmlformats.org/officeDocument/2006/relationships/hyperlink" Target="https://www.idc.co.za/basic-and-speciality-chemicals/" TargetMode="External"/><Relationship Id="rId14" Type="http://schemas.openxmlformats.org/officeDocument/2006/relationships/hyperlink" Target="https://www.idc.co.za/chemical-products-pharmaceuticals/" TargetMode="External"/><Relationship Id="rId22" Type="http://schemas.openxmlformats.org/officeDocument/2006/relationships/hyperlink" Target="https://www.idc.co.za/basic-and-speciality-chemicals/"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8" Type="http://schemas.openxmlformats.org/officeDocument/2006/relationships/hyperlink" Target="https://www.idc.co.za/financial-results/2019-annual-report/" TargetMode="External"/><Relationship Id="rId13" Type="http://schemas.openxmlformats.org/officeDocument/2006/relationships/hyperlink" Target="http://www.energy.gov.za/EEE/SAEEC/Financing-Energy-Service-Companies-Projects-through-IDC.pdf" TargetMode="External"/><Relationship Id="rId3" Type="http://schemas.openxmlformats.org/officeDocument/2006/relationships/hyperlink" Target="https://www.idc.co.za/financial-results/2019-annual-report/" TargetMode="External"/><Relationship Id="rId7" Type="http://schemas.openxmlformats.org/officeDocument/2006/relationships/hyperlink" Target="https://www.idc.co.za/wp-content/uploads/2019/08/IDC-IR-2019-Additional-Online-Information.pdf" TargetMode="External"/><Relationship Id="rId12" Type="http://schemas.openxmlformats.org/officeDocument/2006/relationships/hyperlink" Target="http://www.energy.gov.za/EEE/SAEEC/Financing-Energy-Service-Companies-Projects-through-IDC.pdf" TargetMode="External"/><Relationship Id="rId2" Type="http://schemas.openxmlformats.org/officeDocument/2006/relationships/hyperlink" Target="https://www.idc.co.za/industrial-infrastructure/" TargetMode="External"/><Relationship Id="rId1" Type="http://schemas.openxmlformats.org/officeDocument/2006/relationships/hyperlink" Target="https://www.idc.co.za/industrial-infrastructure/" TargetMode="External"/><Relationship Id="rId6" Type="http://schemas.openxmlformats.org/officeDocument/2006/relationships/hyperlink" Target="https://www.idc.co.za/financial-results/2019-annual-report/" TargetMode="External"/><Relationship Id="rId11" Type="http://schemas.openxmlformats.org/officeDocument/2006/relationships/hyperlink" Target="http://www.energy.gov.za/EEE/SAEEC/Financing-Energy-Service-Companies-Projects-through-IDC.pdf" TargetMode="External"/><Relationship Id="rId5" Type="http://schemas.openxmlformats.org/officeDocument/2006/relationships/hyperlink" Target="https://www.idc.co.za/financial-results/2019-annual-report/" TargetMode="External"/><Relationship Id="rId10" Type="http://schemas.openxmlformats.org/officeDocument/2006/relationships/hyperlink" Target="https://www.idc.co.za/financial-results/2019-annual-report/" TargetMode="External"/><Relationship Id="rId4" Type="http://schemas.openxmlformats.org/officeDocument/2006/relationships/hyperlink" Target="https://www.idc.co.za/financial-results/2019-annual-report/" TargetMode="External"/><Relationship Id="rId9" Type="http://schemas.openxmlformats.org/officeDocument/2006/relationships/hyperlink" Target="https://www.idc.co.za/financial-results/2019-annual-report/" TargetMode="External"/><Relationship Id="rId14" Type="http://schemas.openxmlformats.org/officeDocument/2006/relationships/printerSettings" Target="../printerSettings/printerSettings2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2.bin"/><Relationship Id="rId1" Type="http://schemas.openxmlformats.org/officeDocument/2006/relationships/hyperlink" Target="https://www.idc.co.za/financial-results/2019-annual-report/"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6.xml.rels><?xml version="1.0" encoding="UTF-8" standalone="yes"?>
<Relationships xmlns="http://schemas.openxmlformats.org/package/2006/relationships"><Relationship Id="rId8" Type="http://schemas.openxmlformats.org/officeDocument/2006/relationships/printerSettings" Target="../printerSettings/printerSettings34.bin"/><Relationship Id="rId3" Type="http://schemas.openxmlformats.org/officeDocument/2006/relationships/hyperlink" Target="https://www.idc.co.za/financial-results/2019-annual-report/" TargetMode="External"/><Relationship Id="rId7" Type="http://schemas.openxmlformats.org/officeDocument/2006/relationships/hyperlink" Target="https://www.idc.co.za/wp-content/uploads/2019/08/IDC-IR-2019-Additional-Online-Information.pdf" TargetMode="External"/><Relationship Id="rId2" Type="http://schemas.openxmlformats.org/officeDocument/2006/relationships/hyperlink" Target="https://www.idc.co.za/financial-results/2019-annual-report/" TargetMode="External"/><Relationship Id="rId1" Type="http://schemas.openxmlformats.org/officeDocument/2006/relationships/printerSettings" Target="../printerSettings/printerSettings33.bin"/><Relationship Id="rId6" Type="http://schemas.openxmlformats.org/officeDocument/2006/relationships/hyperlink" Target="https://www.idc.co.za/wp-content/uploads/2019/08/IDC-IR-2019-Additional-Online-Information.pdf" TargetMode="External"/><Relationship Id="rId11" Type="http://schemas.microsoft.com/office/2017/10/relationships/threadedComment" Target="../threadedComments/threadedComment2.xml"/><Relationship Id="rId5" Type="http://schemas.openxmlformats.org/officeDocument/2006/relationships/hyperlink" Target="https://www.idc.co.za/financial-results/2019-annual-report/" TargetMode="External"/><Relationship Id="rId10" Type="http://schemas.openxmlformats.org/officeDocument/2006/relationships/comments" Target="../comments2.xml"/><Relationship Id="rId4" Type="http://schemas.openxmlformats.org/officeDocument/2006/relationships/hyperlink" Target="https://www.idc.co.za/financial-results/2019-annual-report/" TargetMode="External"/><Relationship Id="rId9" Type="http://schemas.openxmlformats.org/officeDocument/2006/relationships/vmlDrawing" Target="../drawings/vmlDrawing2.v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idc.co.za/wp-content/uploads/2019/02/Clothing-And-Textiles.pdf" TargetMode="External"/><Relationship Id="rId13" Type="http://schemas.openxmlformats.org/officeDocument/2006/relationships/hyperlink" Target="https://www.idc.co.za/chemical-products-pharmaceuticals/" TargetMode="External"/><Relationship Id="rId18" Type="http://schemas.openxmlformats.org/officeDocument/2006/relationships/hyperlink" Target="https://www.idc.co.za/wp-content/uploads/2018/11/IDC-RI-publication-Export-opportunities-for-SA-in-select-African-countries.pdf" TargetMode="External"/><Relationship Id="rId3" Type="http://schemas.openxmlformats.org/officeDocument/2006/relationships/hyperlink" Target="https://www.idc.co.za/wp-content/uploads/2019/08/IDC-IR-2019-Additional-Online-Information.pdf" TargetMode="External"/><Relationship Id="rId7" Type="http://schemas.openxmlformats.org/officeDocument/2006/relationships/hyperlink" Target="https://www.idc.co.za/wp-content/uploads/2019/02/Basic-and-Speciality-Chemicals.pdf" TargetMode="External"/><Relationship Id="rId12" Type="http://schemas.openxmlformats.org/officeDocument/2006/relationships/hyperlink" Target="https://www.idc.co.za/wp-content/uploads/2019/03/Media-Audio-Visuals.pdf" TargetMode="External"/><Relationship Id="rId17" Type="http://schemas.openxmlformats.org/officeDocument/2006/relationships/hyperlink" Target="https://www.idc.co.za/wp-content/uploads/2018/11/Automotive-Transnet-Supplier-Workshop_-15-Oct.pdf" TargetMode="External"/><Relationship Id="rId2" Type="http://schemas.openxmlformats.org/officeDocument/2006/relationships/hyperlink" Target="https://www.idc.co.za/financial-results/2019-annual-report/" TargetMode="External"/><Relationship Id="rId16" Type="http://schemas.openxmlformats.org/officeDocument/2006/relationships/hyperlink" Target="https://www.idc.co.za/csi/" TargetMode="External"/><Relationship Id="rId20"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hyperlink" Target="https://www.idc.co.za/wp-content/uploads/2019/02/Agro-Processing-and-Agriculture.pdf" TargetMode="External"/><Relationship Id="rId11" Type="http://schemas.openxmlformats.org/officeDocument/2006/relationships/hyperlink" Target="https://www.idc.co.za/wp-content/uploads/2019/02/Tourism.pdf" TargetMode="External"/><Relationship Id="rId5" Type="http://schemas.openxmlformats.org/officeDocument/2006/relationships/hyperlink" Target="https://www.idc.co.za/what-we-offer-2/" TargetMode="External"/><Relationship Id="rId15" Type="http://schemas.openxmlformats.org/officeDocument/2006/relationships/hyperlink" Target="http://www.energy.gov.za/EEE/SAEEC/Financing-Energy-Service-Companies-Projects-through-IDC.pdf" TargetMode="External"/><Relationship Id="rId10" Type="http://schemas.openxmlformats.org/officeDocument/2006/relationships/hyperlink" Target="https://www.idc.co.za/wp-content/uploads/2019/04/Machinery-and-Equipment.pdf)" TargetMode="External"/><Relationship Id="rId19" Type="http://schemas.openxmlformats.org/officeDocument/2006/relationships/hyperlink" Target="https://www.idc.co.za/faq/" TargetMode="External"/><Relationship Id="rId4" Type="http://schemas.openxmlformats.org/officeDocument/2006/relationships/hyperlink" Target="https://www.idc.co.za/wp-content/uploads/2018/11/IDC_General-Criteria.pdf" TargetMode="External"/><Relationship Id="rId9" Type="http://schemas.openxmlformats.org/officeDocument/2006/relationships/hyperlink" Target="https://www.idc.co.za/wp-content/uploads/2019/02/Light-Manufacturing.pdf" TargetMode="External"/><Relationship Id="rId14" Type="http://schemas.openxmlformats.org/officeDocument/2006/relationships/hyperlink" Target="https://www.idc.co.za/industrial-infrastructur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idc.co.za/financial-results/2019-annual-report/" TargetMode="External"/><Relationship Id="rId13" Type="http://schemas.openxmlformats.org/officeDocument/2006/relationships/hyperlink" Target="https://www.idc.co.za/wp-content/uploads/2019/08/IDC-IR-2019-Additional-Online-Information.pdf" TargetMode="External"/><Relationship Id="rId3" Type="http://schemas.openxmlformats.org/officeDocument/2006/relationships/hyperlink" Target="https://www.idc.co.za/financial-results/2019-annual-report/" TargetMode="External"/><Relationship Id="rId7" Type="http://schemas.openxmlformats.org/officeDocument/2006/relationships/hyperlink" Target="https://www.idc.co.za/financial-results/2019-annual-report/" TargetMode="External"/><Relationship Id="rId12" Type="http://schemas.openxmlformats.org/officeDocument/2006/relationships/hyperlink" Target="https://www.idc.co.za/wp-content/uploads/2019/08/IDC-IR-2019-Additional-Online-Information.pdf" TargetMode="External"/><Relationship Id="rId2" Type="http://schemas.openxmlformats.org/officeDocument/2006/relationships/hyperlink" Target="https://www.idc.co.za/financial-results/2019-annual-report/" TargetMode="External"/><Relationship Id="rId16"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hyperlink" Target="https://www.idc.co.za/industrial-infrastructure/" TargetMode="External"/><Relationship Id="rId11" Type="http://schemas.openxmlformats.org/officeDocument/2006/relationships/hyperlink" Target="https://www.idc.co.za/financial-results/2019-annual-report/" TargetMode="External"/><Relationship Id="rId5" Type="http://schemas.openxmlformats.org/officeDocument/2006/relationships/hyperlink" Target="https://www.idc.co.za/financial-results/2019-annual-report/" TargetMode="External"/><Relationship Id="rId15" Type="http://schemas.openxmlformats.org/officeDocument/2006/relationships/hyperlink" Target="https://www.idc.co.za/wp-content/uploads/2019/08/IDC-IR-2019-Additional-Online-Information.pdf" TargetMode="External"/><Relationship Id="rId10" Type="http://schemas.openxmlformats.org/officeDocument/2006/relationships/hyperlink" Target="https://www.idc.co.za/financial-results/2019-annual-report/" TargetMode="External"/><Relationship Id="rId4" Type="http://schemas.openxmlformats.org/officeDocument/2006/relationships/hyperlink" Target="https://www.idc.co.za/financial-results/2019-annual-report/" TargetMode="External"/><Relationship Id="rId9" Type="http://schemas.openxmlformats.org/officeDocument/2006/relationships/hyperlink" Target="https://www.idc.co.za/financial-results/2019-annual-report/" TargetMode="External"/><Relationship Id="rId14" Type="http://schemas.openxmlformats.org/officeDocument/2006/relationships/hyperlink" Target="https://www.idc.co.za/financial-results/2019-annual-repor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idc.co.za/financial-results/2019-annual-report/" TargetMode="External"/><Relationship Id="rId2" Type="http://schemas.openxmlformats.org/officeDocument/2006/relationships/hyperlink" Target="https://www.idc.co.za/chemical-products-pharmaceuticals/" TargetMode="External"/><Relationship Id="rId1" Type="http://schemas.openxmlformats.org/officeDocument/2006/relationships/hyperlink" Target="https://www.idc.co.za/chemical-products-pharmaceuticals/" TargetMode="External"/><Relationship Id="rId6" Type="http://schemas.openxmlformats.org/officeDocument/2006/relationships/printerSettings" Target="../printerSettings/printerSettings10.bin"/><Relationship Id="rId5" Type="http://schemas.openxmlformats.org/officeDocument/2006/relationships/hyperlink" Target="https://www.idc.co.za/financial-results/2019-annual-report/" TargetMode="External"/><Relationship Id="rId4" Type="http://schemas.openxmlformats.org/officeDocument/2006/relationships/hyperlink" Target="https://www.idc.co.za/financial-results/2019-annual-report/"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idc.co.za/wp-content/uploads/2019/08/IDC-IR-2019-Additional-Online-Information.pdf" TargetMode="External"/><Relationship Id="rId2" Type="http://schemas.openxmlformats.org/officeDocument/2006/relationships/hyperlink" Target="https://www.idc.co.za/financial-results/2019-annual-report/" TargetMode="External"/><Relationship Id="rId1" Type="http://schemas.openxmlformats.org/officeDocument/2006/relationships/printerSettings" Target="../printerSettings/printerSettings11.bin"/><Relationship Id="rId6" Type="http://schemas.openxmlformats.org/officeDocument/2006/relationships/printerSettings" Target="../printerSettings/printerSettings12.bin"/><Relationship Id="rId5" Type="http://schemas.openxmlformats.org/officeDocument/2006/relationships/hyperlink" Target="https://www.idc.co.za/wp-content/uploads/2019/08/IDC-IR-2019-Additional-Online-Information.pdf" TargetMode="External"/><Relationship Id="rId4" Type="http://schemas.openxmlformats.org/officeDocument/2006/relationships/hyperlink" Target="https://www.idc.co.za/wp-content/uploads/2019/08/IDC-IR-2019-Additional-Online-Information.pdf"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idc.co.za/financial-results/2019-annual-report/" TargetMode="External"/><Relationship Id="rId2" Type="http://schemas.openxmlformats.org/officeDocument/2006/relationships/hyperlink" Target="https://www.idc.co.za/financial-results/2019-annual-report/" TargetMode="External"/><Relationship Id="rId1" Type="http://schemas.openxmlformats.org/officeDocument/2006/relationships/hyperlink" Target="https://www.idc.co.za/financial-results/2019-annual-report/" TargetMode="External"/><Relationship Id="rId6" Type="http://schemas.openxmlformats.org/officeDocument/2006/relationships/printerSettings" Target="../printerSettings/printerSettings13.bin"/><Relationship Id="rId5" Type="http://schemas.openxmlformats.org/officeDocument/2006/relationships/hyperlink" Target="https://www.idc.co.za/financial-results/2019-annual-report/" TargetMode="External"/><Relationship Id="rId4" Type="http://schemas.openxmlformats.org/officeDocument/2006/relationships/hyperlink" Target="https://www.idc.co.za/financial-results/2019-annual-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85855"/>
  </sheetPr>
  <dimension ref="A1:D22"/>
  <sheetViews>
    <sheetView showGridLines="0" tabSelected="1" zoomScale="80" zoomScaleNormal="80" workbookViewId="0">
      <selection activeCell="G26" sqref="G26"/>
    </sheetView>
  </sheetViews>
  <sheetFormatPr defaultColWidth="9.06640625" defaultRowHeight="13.5" x14ac:dyDescent="0.45"/>
  <cols>
    <col min="1" max="1" width="39.73046875" style="1" customWidth="1"/>
    <col min="2" max="2" width="9" style="1" customWidth="1"/>
    <col min="3" max="3" width="6.796875" style="1" customWidth="1"/>
    <col min="4" max="4" width="7.265625" style="2" customWidth="1"/>
    <col min="5" max="16384" width="9.06640625" style="1"/>
  </cols>
  <sheetData>
    <row r="1" spans="1:4" ht="20.2" customHeight="1" x14ac:dyDescent="0.45">
      <c r="A1" s="172" t="s">
        <v>185</v>
      </c>
      <c r="B1" s="172"/>
      <c r="C1" s="172"/>
      <c r="D1" s="172"/>
    </row>
    <row r="2" spans="1:4" s="5" customFormat="1" ht="30" customHeight="1" x14ac:dyDescent="0.45">
      <c r="A2" s="174" t="s">
        <v>517</v>
      </c>
      <c r="B2" s="174"/>
      <c r="C2" s="174"/>
      <c r="D2" s="174"/>
    </row>
    <row r="3" spans="1:4" s="5" customFormat="1" ht="15" customHeight="1" x14ac:dyDescent="0.45">
      <c r="A3" s="59"/>
      <c r="B3" s="171" t="s">
        <v>520</v>
      </c>
      <c r="C3" s="171"/>
      <c r="D3" s="171"/>
    </row>
    <row r="4" spans="1:4" s="3" customFormat="1" ht="105.75" customHeight="1" x14ac:dyDescent="0.4">
      <c r="A4" s="7" t="s">
        <v>186</v>
      </c>
      <c r="B4" s="62" t="s">
        <v>178</v>
      </c>
      <c r="C4" s="62" t="s">
        <v>521</v>
      </c>
      <c r="D4" s="62" t="s">
        <v>182</v>
      </c>
    </row>
    <row r="5" spans="1:4" ht="15" customHeight="1" x14ac:dyDescent="0.45">
      <c r="A5" s="8" t="s">
        <v>153</v>
      </c>
      <c r="B5" s="8"/>
      <c r="C5" s="8"/>
      <c r="D5" s="63"/>
    </row>
    <row r="6" spans="1:4" ht="15" customHeight="1" x14ac:dyDescent="0.45">
      <c r="A6" s="6" t="s">
        <v>52</v>
      </c>
      <c r="B6" s="64">
        <f>'Climate change'!D29</f>
        <v>0</v>
      </c>
      <c r="C6" s="64" t="str">
        <f>'Climate change'!I29</f>
        <v/>
      </c>
      <c r="D6" s="64">
        <f>'Climate change'!J29</f>
        <v>0</v>
      </c>
    </row>
    <row r="7" spans="1:4" ht="15" customHeight="1" x14ac:dyDescent="0.45">
      <c r="A7" s="6" t="s">
        <v>236</v>
      </c>
      <c r="B7" s="64">
        <f>'Gender equality'!D20</f>
        <v>1.3333333333333333</v>
      </c>
      <c r="C7" s="64">
        <f>'Gender equality'!I20</f>
        <v>1</v>
      </c>
      <c r="D7" s="64">
        <f>'Gender equality'!J20</f>
        <v>1.3333333333333333</v>
      </c>
    </row>
    <row r="8" spans="1:4" ht="15" customHeight="1" x14ac:dyDescent="0.45">
      <c r="A8" s="6" t="s">
        <v>151</v>
      </c>
      <c r="B8" s="64">
        <f>Health!D20</f>
        <v>0</v>
      </c>
      <c r="C8" s="64" t="str">
        <f>Health!I20</f>
        <v/>
      </c>
      <c r="D8" s="64">
        <f>Health!J20</f>
        <v>0</v>
      </c>
    </row>
    <row r="9" spans="1:4" ht="15" customHeight="1" x14ac:dyDescent="0.45">
      <c r="A9" s="6" t="s">
        <v>152</v>
      </c>
      <c r="B9" s="64">
        <f>'Human rights'!D18</f>
        <v>0</v>
      </c>
      <c r="C9" s="64" t="str">
        <f>'Human rights'!I18</f>
        <v/>
      </c>
      <c r="D9" s="64">
        <f>'Human rights'!J18</f>
        <v>0</v>
      </c>
    </row>
    <row r="10" spans="1:4" ht="15" customHeight="1" x14ac:dyDescent="0.45">
      <c r="A10" s="6" t="s">
        <v>26</v>
      </c>
      <c r="B10" s="64">
        <f>Nature!D19</f>
        <v>0</v>
      </c>
      <c r="C10" s="64" t="str">
        <f>Nature!I19</f>
        <v/>
      </c>
      <c r="D10" s="64">
        <f>Nature!J19</f>
        <v>0</v>
      </c>
    </row>
    <row r="11" spans="1:4" ht="15" customHeight="1" x14ac:dyDescent="0.45">
      <c r="A11" s="1" t="s">
        <v>713</v>
      </c>
      <c r="B11" s="170">
        <f>Corruption!D17</f>
        <v>3.333333333333333</v>
      </c>
      <c r="C11" s="170">
        <f>Corruption!I17</f>
        <v>1</v>
      </c>
      <c r="D11" s="170">
        <f>Corruption!J17</f>
        <v>3.333333333333333</v>
      </c>
    </row>
    <row r="12" spans="1:4" ht="15" customHeight="1" x14ac:dyDescent="0.45">
      <c r="A12" s="8" t="s">
        <v>154</v>
      </c>
      <c r="B12" s="65"/>
      <c r="C12" s="65"/>
      <c r="D12" s="65"/>
    </row>
    <row r="13" spans="1:4" ht="15" customHeight="1" x14ac:dyDescent="0.45">
      <c r="A13" s="6" t="s">
        <v>156</v>
      </c>
      <c r="B13" s="64">
        <f>'Financial sector'!D18</f>
        <v>0</v>
      </c>
      <c r="C13" s="64" t="str">
        <f>'Financial sector'!I18</f>
        <v/>
      </c>
      <c r="D13" s="64">
        <f>'Financial sector'!J18</f>
        <v>0</v>
      </c>
    </row>
    <row r="14" spans="1:4" ht="15" customHeight="1" x14ac:dyDescent="0.45">
      <c r="A14" s="6" t="s">
        <v>67</v>
      </c>
      <c r="B14" s="64">
        <f>'Power Generation'!D26</f>
        <v>0.47619047619047616</v>
      </c>
      <c r="C14" s="64">
        <f>'Power Generation'!I26</f>
        <v>1</v>
      </c>
      <c r="D14" s="64">
        <f>'Power Generation'!J26</f>
        <v>0.47619047619047616</v>
      </c>
    </row>
    <row r="15" spans="1:4" ht="15" customHeight="1" x14ac:dyDescent="0.45">
      <c r="A15" s="8" t="s">
        <v>155</v>
      </c>
      <c r="B15" s="65"/>
      <c r="C15" s="65"/>
      <c r="D15" s="65"/>
    </row>
    <row r="16" spans="1:4" ht="15" customHeight="1" x14ac:dyDescent="0.45">
      <c r="A16" s="6" t="s">
        <v>27</v>
      </c>
      <c r="B16" s="64">
        <f>'Transparency &amp; Accountability'!D26</f>
        <v>1.9047619047619047</v>
      </c>
      <c r="C16" s="64">
        <f>'Transparency &amp; Accountability'!I26</f>
        <v>0.95833333333333337</v>
      </c>
      <c r="D16" s="64">
        <f>'Transparency &amp; Accountability'!J26</f>
        <v>1.8253968253968254</v>
      </c>
    </row>
    <row r="17" spans="1:4" ht="15" customHeight="1" x14ac:dyDescent="0.45">
      <c r="D17" s="4"/>
    </row>
    <row r="18" spans="1:4" s="5" customFormat="1" ht="15" customHeight="1" x14ac:dyDescent="0.45">
      <c r="A18" s="66"/>
      <c r="B18" s="66"/>
      <c r="C18" s="66"/>
      <c r="D18" s="136"/>
    </row>
    <row r="19" spans="1:4" x14ac:dyDescent="0.45">
      <c r="A19" s="173" t="s">
        <v>518</v>
      </c>
      <c r="B19" s="173"/>
      <c r="C19" s="173"/>
      <c r="D19" s="173"/>
    </row>
    <row r="20" spans="1:4" x14ac:dyDescent="0.45">
      <c r="A20" s="173"/>
      <c r="B20" s="173"/>
      <c r="C20" s="173"/>
      <c r="D20" s="173"/>
    </row>
    <row r="21" spans="1:4" x14ac:dyDescent="0.45">
      <c r="A21" s="173"/>
      <c r="B21" s="173"/>
      <c r="C21" s="173"/>
      <c r="D21" s="173"/>
    </row>
    <row r="22" spans="1:4" ht="57" customHeight="1" x14ac:dyDescent="0.45">
      <c r="A22" s="173"/>
      <c r="B22" s="173"/>
      <c r="C22" s="173"/>
      <c r="D22" s="173"/>
    </row>
  </sheetData>
  <sheetProtection algorithmName="SHA-512" hashValue="ahAhiOcnuOLqxp4a8pBcT/3Qea71F6bcgrGpw+6WbXsBv2TeZFa1byIaK1hqBVl1ruDEdw3gl8vIfATODiMSCQ==" saltValue="gl9yJujnwyql72L0BMxU+w==" spinCount="100000" sheet="1" objects="1" scenarios="1" formatColumns="0" formatRows="0"/>
  <mergeCells count="4">
    <mergeCell ref="B3:D3"/>
    <mergeCell ref="A1:D1"/>
    <mergeCell ref="A19:D22"/>
    <mergeCell ref="A2:D2"/>
  </mergeCell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FCB3B"/>
  </sheetPr>
  <dimension ref="A1:P21"/>
  <sheetViews>
    <sheetView topLeftCell="A5" zoomScale="80" zoomScaleNormal="80" workbookViewId="0">
      <selection activeCell="M19" sqref="M19"/>
    </sheetView>
  </sheetViews>
  <sheetFormatPr defaultColWidth="9.06640625" defaultRowHeight="12.75" x14ac:dyDescent="0.45"/>
  <cols>
    <col min="1" max="1" width="4.73046875" style="58" customWidth="1"/>
    <col min="2" max="2" width="62.06640625" style="48" customWidth="1"/>
    <col min="3" max="8" width="5.73046875" style="41" customWidth="1"/>
    <col min="9" max="10" width="6.06640625" style="41" customWidth="1"/>
    <col min="11" max="13" width="20.73046875" style="41" customWidth="1"/>
    <col min="14" max="14" width="20.73046875" style="168" customWidth="1"/>
    <col min="15" max="16" width="20.73046875" style="41" customWidth="1"/>
    <col min="17" max="16384" width="9.06640625" style="41"/>
  </cols>
  <sheetData>
    <row r="1" spans="1:16" ht="20.2" customHeight="1" x14ac:dyDescent="0.45">
      <c r="A1" s="36" t="s">
        <v>184</v>
      </c>
      <c r="B1" s="37"/>
      <c r="C1" s="36" t="s">
        <v>520</v>
      </c>
      <c r="D1" s="36"/>
      <c r="E1" s="36"/>
      <c r="F1" s="36"/>
      <c r="G1" s="36"/>
      <c r="H1" s="36"/>
      <c r="I1" s="36"/>
      <c r="J1" s="36"/>
      <c r="K1" s="36"/>
      <c r="L1" s="36"/>
      <c r="M1" s="36"/>
      <c r="N1" s="156"/>
      <c r="O1" s="36"/>
      <c r="P1" s="36"/>
    </row>
    <row r="2" spans="1:16" s="44" customFormat="1" ht="146.19999999999999" customHeight="1" x14ac:dyDescent="0.4">
      <c r="A2" s="67" t="s">
        <v>281</v>
      </c>
      <c r="B2" s="68"/>
      <c r="C2" s="69" t="s">
        <v>180</v>
      </c>
      <c r="D2" s="43" t="s">
        <v>178</v>
      </c>
      <c r="E2" s="118" t="s">
        <v>54</v>
      </c>
      <c r="F2" s="118" t="s">
        <v>55</v>
      </c>
      <c r="G2" s="119" t="s">
        <v>304</v>
      </c>
      <c r="H2" s="119" t="s">
        <v>305</v>
      </c>
      <c r="I2" s="70" t="s">
        <v>181</v>
      </c>
      <c r="J2" s="70" t="s">
        <v>301</v>
      </c>
      <c r="K2" s="60" t="s">
        <v>56</v>
      </c>
      <c r="L2" s="60" t="s">
        <v>314</v>
      </c>
      <c r="M2" s="61" t="s">
        <v>618</v>
      </c>
      <c r="N2" s="153" t="s">
        <v>316</v>
      </c>
      <c r="O2" s="61" t="s">
        <v>317</v>
      </c>
      <c r="P2" s="60" t="s">
        <v>318</v>
      </c>
    </row>
    <row r="3" spans="1:16" s="47" customFormat="1" ht="30" customHeight="1" x14ac:dyDescent="0.45">
      <c r="A3" s="71" t="s">
        <v>70</v>
      </c>
      <c r="B3" s="72"/>
      <c r="C3" s="73"/>
      <c r="D3" s="45"/>
      <c r="E3" s="45"/>
      <c r="F3" s="45"/>
      <c r="G3" s="45"/>
      <c r="H3" s="45"/>
      <c r="I3" s="73"/>
      <c r="J3" s="73"/>
      <c r="K3" s="46"/>
      <c r="L3" s="46"/>
      <c r="M3" s="46"/>
      <c r="N3" s="163"/>
      <c r="O3" s="46"/>
      <c r="P3" s="46"/>
    </row>
    <row r="4" spans="1:16" ht="52.9" customHeight="1" x14ac:dyDescent="0.45">
      <c r="A4" s="74" t="s">
        <v>320</v>
      </c>
      <c r="B4" s="75" t="s">
        <v>278</v>
      </c>
      <c r="C4" s="92"/>
      <c r="D4" s="49">
        <v>0</v>
      </c>
      <c r="E4" s="49" t="s">
        <v>57</v>
      </c>
      <c r="F4" s="49" t="s">
        <v>57</v>
      </c>
      <c r="G4" s="49" t="s">
        <v>57</v>
      </c>
      <c r="H4" s="49" t="s">
        <v>57</v>
      </c>
      <c r="I4" s="76">
        <f t="shared" ref="I4:I9" si="0">IF(AND(D4=0,SUM(E4:H4)&gt;0),"ERROR",IF(D4="n.a.","n.a.",IF(D4=0,0,IF(COUNTIF(E4:H4,"n.a.")=4,"n.a.",IF(COUNTIF(E4:H4,1)=4,1,0.5+(((COUNTIF(E4:H4,"1"))/(4-COUNTIF(E4:H4,"n.a.")))*0.5))))))</f>
        <v>0</v>
      </c>
      <c r="J4" s="83">
        <f t="shared" ref="J4:J9" si="1">IF(I4="n.a.",D4,D4*I4)</f>
        <v>0</v>
      </c>
      <c r="K4" s="140" t="s">
        <v>525</v>
      </c>
      <c r="L4" s="142" t="s">
        <v>603</v>
      </c>
      <c r="M4" s="50"/>
      <c r="N4" s="164"/>
      <c r="O4" s="50"/>
      <c r="P4" s="50"/>
    </row>
    <row r="5" spans="1:16" ht="40.049999999999997" customHeight="1" x14ac:dyDescent="0.45">
      <c r="A5" s="74" t="s">
        <v>321</v>
      </c>
      <c r="B5" s="75" t="s">
        <v>361</v>
      </c>
      <c r="C5" s="92"/>
      <c r="D5" s="49">
        <v>1</v>
      </c>
      <c r="E5" s="49" t="s">
        <v>57</v>
      </c>
      <c r="F5" s="49" t="s">
        <v>57</v>
      </c>
      <c r="G5" s="49" t="s">
        <v>57</v>
      </c>
      <c r="H5" s="49" t="s">
        <v>57</v>
      </c>
      <c r="I5" s="76" t="str">
        <f t="shared" si="0"/>
        <v>n.a.</v>
      </c>
      <c r="J5" s="83">
        <f t="shared" si="1"/>
        <v>1</v>
      </c>
      <c r="K5" s="140" t="s">
        <v>525</v>
      </c>
      <c r="L5" s="142" t="s">
        <v>609</v>
      </c>
      <c r="M5" s="50"/>
      <c r="N5" s="164"/>
      <c r="O5" s="50"/>
      <c r="P5" s="50"/>
    </row>
    <row r="6" spans="1:16" ht="40.049999999999997" customHeight="1" x14ac:dyDescent="0.45">
      <c r="A6" s="74" t="s">
        <v>322</v>
      </c>
      <c r="B6" s="75" t="s">
        <v>362</v>
      </c>
      <c r="C6" s="92"/>
      <c r="D6" s="49">
        <v>0</v>
      </c>
      <c r="E6" s="49" t="s">
        <v>57</v>
      </c>
      <c r="F6" s="49" t="s">
        <v>57</v>
      </c>
      <c r="G6" s="49" t="s">
        <v>57</v>
      </c>
      <c r="H6" s="49" t="s">
        <v>57</v>
      </c>
      <c r="I6" s="76">
        <f t="shared" si="0"/>
        <v>0</v>
      </c>
      <c r="J6" s="83">
        <f t="shared" si="1"/>
        <v>0</v>
      </c>
      <c r="K6" s="140" t="s">
        <v>604</v>
      </c>
      <c r="L6" s="142" t="s">
        <v>605</v>
      </c>
      <c r="M6" s="50"/>
      <c r="N6" s="164"/>
      <c r="O6" s="50"/>
      <c r="P6" s="50"/>
    </row>
    <row r="7" spans="1:16" ht="40.049999999999997" customHeight="1" x14ac:dyDescent="0.45">
      <c r="A7" s="74" t="s">
        <v>324</v>
      </c>
      <c r="B7" s="75" t="s">
        <v>363</v>
      </c>
      <c r="C7" s="92"/>
      <c r="D7" s="49">
        <v>1</v>
      </c>
      <c r="E7" s="49" t="s">
        <v>57</v>
      </c>
      <c r="F7" s="49" t="s">
        <v>57</v>
      </c>
      <c r="G7" s="49" t="s">
        <v>57</v>
      </c>
      <c r="H7" s="49" t="s">
        <v>57</v>
      </c>
      <c r="I7" s="76" t="str">
        <f t="shared" si="0"/>
        <v>n.a.</v>
      </c>
      <c r="J7" s="83">
        <f t="shared" si="1"/>
        <v>1</v>
      </c>
      <c r="K7" s="140" t="s">
        <v>525</v>
      </c>
      <c r="L7" s="142" t="s">
        <v>606</v>
      </c>
      <c r="M7" s="50"/>
      <c r="N7" s="164"/>
      <c r="O7" s="50"/>
      <c r="P7" s="50"/>
    </row>
    <row r="8" spans="1:16" ht="40.049999999999997" customHeight="1" x14ac:dyDescent="0.45">
      <c r="A8" s="74" t="s">
        <v>325</v>
      </c>
      <c r="B8" s="75" t="s">
        <v>364</v>
      </c>
      <c r="C8" s="92"/>
      <c r="D8" s="49">
        <v>0</v>
      </c>
      <c r="E8" s="49" t="s">
        <v>57</v>
      </c>
      <c r="F8" s="49" t="s">
        <v>57</v>
      </c>
      <c r="G8" s="49" t="s">
        <v>57</v>
      </c>
      <c r="H8" s="49" t="s">
        <v>57</v>
      </c>
      <c r="I8" s="76">
        <f t="shared" si="0"/>
        <v>0</v>
      </c>
      <c r="J8" s="83">
        <f t="shared" si="1"/>
        <v>0</v>
      </c>
      <c r="K8" s="140" t="s">
        <v>525</v>
      </c>
      <c r="L8" s="142" t="s">
        <v>607</v>
      </c>
      <c r="M8" s="50"/>
      <c r="N8" s="164"/>
      <c r="O8" s="50"/>
      <c r="P8" s="50"/>
    </row>
    <row r="9" spans="1:16" ht="40.049999999999997" customHeight="1" x14ac:dyDescent="0.45">
      <c r="A9" s="74" t="s">
        <v>327</v>
      </c>
      <c r="B9" s="75" t="s">
        <v>365</v>
      </c>
      <c r="C9" s="92"/>
      <c r="D9" s="49">
        <v>0</v>
      </c>
      <c r="E9" s="49" t="s">
        <v>57</v>
      </c>
      <c r="F9" s="49" t="s">
        <v>57</v>
      </c>
      <c r="G9" s="49" t="s">
        <v>57</v>
      </c>
      <c r="H9" s="49" t="s">
        <v>57</v>
      </c>
      <c r="I9" s="76">
        <f t="shared" si="0"/>
        <v>0</v>
      </c>
      <c r="J9" s="83">
        <f t="shared" si="1"/>
        <v>0</v>
      </c>
      <c r="K9" s="140" t="s">
        <v>525</v>
      </c>
      <c r="L9" s="142" t="s">
        <v>608</v>
      </c>
      <c r="M9" s="50"/>
      <c r="N9" s="164"/>
      <c r="O9" s="50"/>
      <c r="P9" s="50"/>
    </row>
    <row r="10" spans="1:16" ht="30" customHeight="1" x14ac:dyDescent="0.45">
      <c r="A10" s="105" t="s">
        <v>298</v>
      </c>
      <c r="B10" s="98"/>
      <c r="C10" s="101"/>
      <c r="D10" s="99"/>
      <c r="E10" s="99"/>
      <c r="F10" s="99"/>
      <c r="G10" s="99"/>
      <c r="H10" s="99"/>
      <c r="I10" s="102"/>
      <c r="J10" s="103"/>
      <c r="K10" s="100"/>
      <c r="L10" s="100"/>
      <c r="M10" s="100"/>
      <c r="N10" s="169"/>
      <c r="O10" s="100"/>
      <c r="P10" s="100"/>
    </row>
    <row r="11" spans="1:16" ht="40.049999999999997" customHeight="1" x14ac:dyDescent="0.45">
      <c r="A11" s="74" t="s">
        <v>329</v>
      </c>
      <c r="B11" s="75" t="s">
        <v>279</v>
      </c>
      <c r="C11" s="92"/>
      <c r="D11" s="49">
        <f t="shared" ref="D11:D19" si="2">IF(C11="",0,C11)</f>
        <v>0</v>
      </c>
      <c r="E11" s="49">
        <v>0</v>
      </c>
      <c r="F11" s="49">
        <v>0</v>
      </c>
      <c r="G11" s="49">
        <v>0</v>
      </c>
      <c r="H11" s="49">
        <v>0</v>
      </c>
      <c r="I11" s="76">
        <f t="shared" ref="I11:I19" si="3">IF(AND(D11=0,SUM(E11:H11)&gt;0),"ERROR",IF(D11="n.a.","n.a.",IF(D11=0,0,IF(COUNTIF(E11:H11,"n.a.")=4,"n.a.",IF(COUNTIF(E11:H11,1)=4,1,0.5+(((COUNTIF(E11:H11,"1"))/(4-COUNTIF(E11:H11,"n.a.")))*0.5))))))</f>
        <v>0</v>
      </c>
      <c r="J11" s="83">
        <f t="shared" ref="J11:J19" si="4">IF(I11="n.a.",D11,D11*I11)</f>
        <v>0</v>
      </c>
      <c r="K11" s="50"/>
      <c r="L11" s="142" t="s">
        <v>564</v>
      </c>
      <c r="M11" s="50"/>
      <c r="N11" s="164"/>
      <c r="O11" s="50"/>
      <c r="P11" s="50"/>
    </row>
    <row r="12" spans="1:16" ht="40.049999999999997" customHeight="1" x14ac:dyDescent="0.45">
      <c r="A12" s="74" t="s">
        <v>330</v>
      </c>
      <c r="B12" s="75" t="s">
        <v>280</v>
      </c>
      <c r="C12" s="92"/>
      <c r="D12" s="49">
        <f t="shared" si="2"/>
        <v>0</v>
      </c>
      <c r="E12" s="49">
        <v>0</v>
      </c>
      <c r="F12" s="49">
        <v>0</v>
      </c>
      <c r="G12" s="49">
        <v>0</v>
      </c>
      <c r="H12" s="49">
        <v>0</v>
      </c>
      <c r="I12" s="76">
        <f t="shared" si="3"/>
        <v>0</v>
      </c>
      <c r="J12" s="83">
        <f t="shared" si="4"/>
        <v>0</v>
      </c>
      <c r="K12" s="50"/>
      <c r="L12" s="142" t="s">
        <v>564</v>
      </c>
      <c r="M12" s="50"/>
      <c r="N12" s="164"/>
      <c r="O12" s="50"/>
      <c r="P12" s="50"/>
    </row>
    <row r="13" spans="1:16" ht="40.049999999999997" customHeight="1" x14ac:dyDescent="0.45">
      <c r="A13" s="74" t="s">
        <v>332</v>
      </c>
      <c r="B13" s="75" t="s">
        <v>366</v>
      </c>
      <c r="C13" s="92">
        <f>IF(IFC_PerformanceStandards="yes",1,0)</f>
        <v>0</v>
      </c>
      <c r="D13" s="49">
        <f t="shared" si="2"/>
        <v>0</v>
      </c>
      <c r="E13" s="49">
        <v>0</v>
      </c>
      <c r="F13" s="49">
        <v>0</v>
      </c>
      <c r="G13" s="49">
        <v>0</v>
      </c>
      <c r="H13" s="49">
        <v>0</v>
      </c>
      <c r="I13" s="76">
        <f t="shared" si="3"/>
        <v>0</v>
      </c>
      <c r="J13" s="83">
        <f t="shared" si="4"/>
        <v>0</v>
      </c>
      <c r="K13" s="50"/>
      <c r="L13" s="142" t="s">
        <v>564</v>
      </c>
      <c r="M13" s="50"/>
      <c r="N13" s="164"/>
      <c r="O13" s="50"/>
      <c r="P13" s="50"/>
    </row>
    <row r="14" spans="1:16" ht="40.049999999999997" customHeight="1" x14ac:dyDescent="0.45">
      <c r="A14" s="74" t="s">
        <v>334</v>
      </c>
      <c r="B14" s="75" t="s">
        <v>367</v>
      </c>
      <c r="C14" s="92"/>
      <c r="D14" s="49">
        <f t="shared" si="2"/>
        <v>0</v>
      </c>
      <c r="E14" s="49">
        <v>0</v>
      </c>
      <c r="F14" s="49">
        <v>0</v>
      </c>
      <c r="G14" s="49">
        <v>0</v>
      </c>
      <c r="H14" s="49">
        <v>0</v>
      </c>
      <c r="I14" s="76">
        <f t="shared" si="3"/>
        <v>0</v>
      </c>
      <c r="J14" s="83">
        <f t="shared" si="4"/>
        <v>0</v>
      </c>
      <c r="K14" s="50"/>
      <c r="L14" s="142" t="s">
        <v>564</v>
      </c>
      <c r="M14" s="50"/>
      <c r="N14" s="164"/>
      <c r="O14" s="50"/>
      <c r="P14" s="50"/>
    </row>
    <row r="15" spans="1:16" ht="40.049999999999997" customHeight="1" x14ac:dyDescent="0.45">
      <c r="A15" s="74" t="s">
        <v>336</v>
      </c>
      <c r="B15" s="75" t="s">
        <v>368</v>
      </c>
      <c r="C15" s="92"/>
      <c r="D15" s="49">
        <f t="shared" si="2"/>
        <v>0</v>
      </c>
      <c r="E15" s="49">
        <v>0</v>
      </c>
      <c r="F15" s="49">
        <v>0</v>
      </c>
      <c r="G15" s="49">
        <v>0</v>
      </c>
      <c r="H15" s="49">
        <v>0</v>
      </c>
      <c r="I15" s="76">
        <f t="shared" si="3"/>
        <v>0</v>
      </c>
      <c r="J15" s="83">
        <f t="shared" si="4"/>
        <v>0</v>
      </c>
      <c r="K15" s="50"/>
      <c r="L15" s="142" t="s">
        <v>564</v>
      </c>
      <c r="M15" s="50"/>
      <c r="N15" s="164"/>
      <c r="O15" s="50"/>
      <c r="P15" s="50"/>
    </row>
    <row r="16" spans="1:16" ht="40.049999999999997" customHeight="1" x14ac:dyDescent="0.45">
      <c r="A16" s="74" t="s">
        <v>337</v>
      </c>
      <c r="B16" s="75" t="s">
        <v>369</v>
      </c>
      <c r="C16" s="92"/>
      <c r="D16" s="49">
        <f t="shared" si="2"/>
        <v>0</v>
      </c>
      <c r="E16" s="49">
        <v>0</v>
      </c>
      <c r="F16" s="49">
        <v>0</v>
      </c>
      <c r="G16" s="49">
        <v>0</v>
      </c>
      <c r="H16" s="49">
        <v>0</v>
      </c>
      <c r="I16" s="76">
        <f t="shared" si="3"/>
        <v>0</v>
      </c>
      <c r="J16" s="83">
        <f t="shared" si="4"/>
        <v>0</v>
      </c>
      <c r="K16" s="50"/>
      <c r="L16" s="142" t="s">
        <v>564</v>
      </c>
      <c r="M16" s="50"/>
      <c r="N16" s="164"/>
      <c r="O16" s="50"/>
      <c r="P16" s="50"/>
    </row>
    <row r="17" spans="1:16" ht="54" customHeight="1" x14ac:dyDescent="0.45">
      <c r="A17" s="74" t="s">
        <v>338</v>
      </c>
      <c r="B17" s="75" t="s">
        <v>370</v>
      </c>
      <c r="C17" s="92"/>
      <c r="D17" s="49">
        <f t="shared" ref="D17" si="5">IF(C17="",0,C17)</f>
        <v>0</v>
      </c>
      <c r="E17" s="49">
        <v>0</v>
      </c>
      <c r="F17" s="49">
        <v>0</v>
      </c>
      <c r="G17" s="49">
        <v>0</v>
      </c>
      <c r="H17" s="49">
        <v>0</v>
      </c>
      <c r="I17" s="76">
        <f t="shared" ref="I17" si="6">IF(AND(D17=0,SUM(E17:H17)&gt;0),"ERROR",IF(D17="n.a.","n.a.",IF(D17=0,0,IF(COUNTIF(E17:H17,"n.a.")=4,"n.a.",IF(COUNTIF(E17:H17,1)=4,1,0.5+(((COUNTIF(E17:H17,"1"))/(4-COUNTIF(E17:H17,"n.a.")))*0.5))))))</f>
        <v>0</v>
      </c>
      <c r="J17" s="83">
        <f t="shared" ref="J17" si="7">IF(I17="n.a.",D17,D17*I17)</f>
        <v>0</v>
      </c>
      <c r="K17" s="50"/>
      <c r="L17" s="142" t="s">
        <v>564</v>
      </c>
      <c r="M17" s="50"/>
      <c r="N17" s="164"/>
      <c r="O17" s="50"/>
      <c r="P17" s="50"/>
    </row>
    <row r="18" spans="1:16" ht="40.049999999999997" customHeight="1" x14ac:dyDescent="0.45">
      <c r="A18" s="74" t="s">
        <v>340</v>
      </c>
      <c r="B18" s="75" t="s">
        <v>371</v>
      </c>
      <c r="C18" s="93"/>
      <c r="D18" s="49">
        <f t="shared" si="2"/>
        <v>0</v>
      </c>
      <c r="E18" s="49">
        <v>0</v>
      </c>
      <c r="F18" s="49">
        <v>0</v>
      </c>
      <c r="G18" s="49">
        <v>0</v>
      </c>
      <c r="H18" s="49">
        <v>0</v>
      </c>
      <c r="I18" s="76">
        <f t="shared" si="3"/>
        <v>0</v>
      </c>
      <c r="J18" s="83">
        <f t="shared" si="4"/>
        <v>0</v>
      </c>
      <c r="K18" s="50"/>
      <c r="L18" s="142" t="s">
        <v>564</v>
      </c>
      <c r="M18" s="50"/>
      <c r="N18" s="164"/>
      <c r="O18" s="50"/>
      <c r="P18" s="50"/>
    </row>
    <row r="19" spans="1:16" ht="40.049999999999997" customHeight="1" x14ac:dyDescent="0.45">
      <c r="A19" s="74" t="s">
        <v>341</v>
      </c>
      <c r="B19" s="75" t="s">
        <v>372</v>
      </c>
      <c r="C19" s="94"/>
      <c r="D19" s="49">
        <f t="shared" si="2"/>
        <v>0</v>
      </c>
      <c r="E19" s="49">
        <v>0</v>
      </c>
      <c r="F19" s="49">
        <v>0</v>
      </c>
      <c r="G19" s="49">
        <v>0</v>
      </c>
      <c r="H19" s="49">
        <v>0</v>
      </c>
      <c r="I19" s="76">
        <f t="shared" si="3"/>
        <v>0</v>
      </c>
      <c r="J19" s="83">
        <f t="shared" si="4"/>
        <v>0</v>
      </c>
      <c r="K19" s="50"/>
      <c r="L19" s="142" t="s">
        <v>564</v>
      </c>
      <c r="M19" s="50"/>
      <c r="N19" s="164"/>
      <c r="O19" s="50"/>
      <c r="P19" s="50"/>
    </row>
    <row r="20" spans="1:16" s="54" customFormat="1" ht="40.049999999999997" customHeight="1" x14ac:dyDescent="0.45">
      <c r="A20" s="78" t="s">
        <v>182</v>
      </c>
      <c r="B20" s="79"/>
      <c r="C20" s="95"/>
      <c r="D20" s="52">
        <f>AVERAGE(D4:D19)*10</f>
        <v>1.3333333333333333</v>
      </c>
      <c r="E20" s="51"/>
      <c r="F20" s="51"/>
      <c r="G20" s="51"/>
      <c r="H20" s="51"/>
      <c r="I20" s="80">
        <f>IFERROR(J20/D20,"")</f>
        <v>1</v>
      </c>
      <c r="J20" s="84">
        <f>AVERAGE(J4:J19)*10</f>
        <v>1.3333333333333333</v>
      </c>
      <c r="K20" s="53"/>
      <c r="L20" s="53"/>
      <c r="M20" s="53"/>
      <c r="N20" s="166"/>
      <c r="O20" s="53"/>
      <c r="P20" s="53"/>
    </row>
    <row r="21" spans="1:16" ht="13.15" x14ac:dyDescent="0.45">
      <c r="A21" s="81" t="s">
        <v>302</v>
      </c>
      <c r="B21" s="82"/>
      <c r="C21" s="96"/>
      <c r="D21" s="56">
        <f>D20/10</f>
        <v>0.13333333333333333</v>
      </c>
      <c r="E21" s="55"/>
      <c r="F21" s="55"/>
      <c r="G21" s="55"/>
      <c r="H21" s="55"/>
      <c r="I21" s="85"/>
      <c r="J21" s="86">
        <f>J20/10</f>
        <v>0.13333333333333333</v>
      </c>
      <c r="K21" s="57"/>
      <c r="L21" s="57"/>
      <c r="M21" s="57"/>
      <c r="N21" s="167"/>
      <c r="O21" s="57"/>
      <c r="P21" s="57"/>
    </row>
  </sheetData>
  <sheetProtection algorithmName="SHA-512" hashValue="bt9veRPhOJLD8gyIz/w4k+Pd1CcHTNUv1kQPUxqzVkLjbPFmy4sULXdGyNNgBBWWvcqFC2KfJy2FasbRPUJmVA==" saltValue="AnpUlFOL007u6SUAE/ieYg==" spinCount="100000" sheet="1" objects="1" scenarios="1" formatColumns="0" formatRows="0"/>
  <hyperlinks>
    <hyperlink ref="K4" r:id="rId1" xr:uid="{7FF1860D-F008-47F3-AB95-67C7EECAC7B1}"/>
    <hyperlink ref="K6" r:id="rId2" xr:uid="{81107313-A421-4EAF-9894-5D0D85EB5B03}"/>
    <hyperlink ref="K7" r:id="rId3" xr:uid="{3968ECFB-18E2-49F0-9825-29AAA9CA037D}"/>
    <hyperlink ref="K8" r:id="rId4" xr:uid="{2A8D90DC-D743-4FA1-9DAA-4C4AD3E21D92}"/>
    <hyperlink ref="K9" r:id="rId5" xr:uid="{6F81A046-3E04-4D28-8DCF-D409DEB5A124}"/>
    <hyperlink ref="K5" r:id="rId6" xr:uid="{EDDB8DE4-8363-4298-88FD-8EE662027993}"/>
  </hyperlinks>
  <pageMargins left="0.7" right="0.7" top="0.75" bottom="0.75" header="0.3" footer="0.3"/>
  <pageSetup paperSize="9" orientation="portrait" r:id="rId7"/>
  <extLst>
    <ext xmlns:x14="http://schemas.microsoft.com/office/spreadsheetml/2009/9/main" uri="{CCE6A557-97BC-4b89-ADB6-D9C93CAAB3DF}">
      <x14:dataValidations xmlns:xm="http://schemas.microsoft.com/office/excel/2006/main" count="1">
        <x14:dataValidation type="list" allowBlank="1" showDropDown="1" showErrorMessage="1" error="Please enter 0, 1, or n.a." prompt="Please enter 0, 1 or n.a.!" xr:uid="{00000000-0002-0000-0600-000000000000}">
          <x14:formula1>
            <xm:f>'Data vals &amp; cals'!$A$2:$A$4</xm:f>
          </x14:formula1>
          <xm:sqref>E4:H9 E11:H19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FCB3B"/>
  </sheetPr>
  <dimension ref="A1:P59"/>
  <sheetViews>
    <sheetView zoomScale="80" zoomScaleNormal="80" workbookViewId="0">
      <pane xSplit="2" ySplit="2" topLeftCell="C3" activePane="bottomRight" state="frozen"/>
      <selection activeCell="M2" sqref="M2"/>
      <selection pane="topRight" activeCell="M2" sqref="M2"/>
      <selection pane="bottomLeft" activeCell="M2" sqref="M2"/>
      <selection pane="bottomRight" activeCell="M2" sqref="M2"/>
    </sheetView>
  </sheetViews>
  <sheetFormatPr defaultColWidth="9.06640625" defaultRowHeight="40.049999999999997" customHeight="1" x14ac:dyDescent="0.45"/>
  <cols>
    <col min="1" max="1" width="4.73046875" style="58" customWidth="1"/>
    <col min="2" max="2" width="62.06640625" style="48" customWidth="1"/>
    <col min="3" max="3" width="6.33203125" style="41" customWidth="1"/>
    <col min="4" max="8" width="5.73046875" style="41" customWidth="1"/>
    <col min="9" max="10" width="6.06640625" style="41" customWidth="1"/>
    <col min="11" max="16" width="20.73046875" style="41" customWidth="1"/>
    <col min="17" max="16384" width="9.06640625" style="41"/>
  </cols>
  <sheetData>
    <row r="1" spans="1:16" ht="20.2" customHeight="1" x14ac:dyDescent="0.45">
      <c r="A1" s="36" t="s">
        <v>184</v>
      </c>
      <c r="B1" s="37"/>
      <c r="C1" s="36" t="s">
        <v>520</v>
      </c>
      <c r="D1" s="36"/>
      <c r="E1" s="36"/>
      <c r="F1" s="36"/>
      <c r="G1" s="36"/>
      <c r="H1" s="36"/>
      <c r="I1" s="36"/>
      <c r="J1" s="36"/>
      <c r="K1" s="36"/>
      <c r="L1" s="36"/>
      <c r="M1" s="36"/>
      <c r="N1" s="36"/>
      <c r="O1" s="36"/>
      <c r="P1" s="36"/>
    </row>
    <row r="2" spans="1:16" s="44" customFormat="1" ht="146.19999999999999" customHeight="1" x14ac:dyDescent="0.4">
      <c r="A2" s="67" t="s">
        <v>172</v>
      </c>
      <c r="B2" s="68"/>
      <c r="C2" s="69" t="s">
        <v>180</v>
      </c>
      <c r="D2" s="43" t="s">
        <v>178</v>
      </c>
      <c r="E2" s="118" t="s">
        <v>54</v>
      </c>
      <c r="F2" s="118" t="s">
        <v>55</v>
      </c>
      <c r="G2" s="119" t="s">
        <v>304</v>
      </c>
      <c r="H2" s="119" t="s">
        <v>305</v>
      </c>
      <c r="I2" s="70" t="s">
        <v>181</v>
      </c>
      <c r="J2" s="70" t="s">
        <v>301</v>
      </c>
      <c r="K2" s="60" t="s">
        <v>56</v>
      </c>
      <c r="L2" s="60" t="s">
        <v>314</v>
      </c>
      <c r="M2" s="61" t="s">
        <v>315</v>
      </c>
      <c r="N2" s="87" t="s">
        <v>316</v>
      </c>
      <c r="O2" s="61" t="s">
        <v>317</v>
      </c>
      <c r="P2" s="60" t="s">
        <v>318</v>
      </c>
    </row>
    <row r="3" spans="1:16" s="47" customFormat="1" ht="30" customHeight="1" x14ac:dyDescent="0.45">
      <c r="A3" s="71" t="s">
        <v>70</v>
      </c>
      <c r="B3" s="72"/>
      <c r="C3" s="73"/>
      <c r="D3" s="45"/>
      <c r="E3" s="45"/>
      <c r="F3" s="45"/>
      <c r="G3" s="45"/>
      <c r="H3" s="45"/>
      <c r="I3" s="73"/>
      <c r="J3" s="73"/>
      <c r="K3" s="46"/>
      <c r="L3" s="46"/>
      <c r="M3" s="46"/>
      <c r="N3" s="88"/>
      <c r="O3" s="46"/>
      <c r="P3" s="46"/>
    </row>
    <row r="4" spans="1:16" ht="40.049999999999997" customHeight="1" x14ac:dyDescent="0.45">
      <c r="A4" s="74" t="s">
        <v>320</v>
      </c>
      <c r="B4" s="75" t="s">
        <v>408</v>
      </c>
      <c r="C4" s="92"/>
      <c r="D4" s="49">
        <f>IF(C4="",0,C4)</f>
        <v>0</v>
      </c>
      <c r="E4" s="49" t="s">
        <v>57</v>
      </c>
      <c r="F4" s="49" t="s">
        <v>57</v>
      </c>
      <c r="G4" s="49" t="s">
        <v>57</v>
      </c>
      <c r="H4" s="49" t="s">
        <v>57</v>
      </c>
      <c r="I4" s="76">
        <f>IF(AND(D4=0,SUM(E4:H4)&gt;0),"ERROR",IF(D4="n.a.","n.a.",IF(D4=0,0,IF(COUNTIF(E4:H4,"n.a.")=4,"n.a.",IF(COUNTIF(E4:H4,1)=4,1,0.5+(((COUNTIF(E4:H4,"1"))/(4-COUNTIF(E4:H4,"n.a.")))*0.5))))))</f>
        <v>0</v>
      </c>
      <c r="J4" s="83">
        <f>IF(I4="n.a.",D4,D4*I4)</f>
        <v>0</v>
      </c>
      <c r="K4" s="50"/>
      <c r="L4" s="50"/>
      <c r="M4" s="50"/>
      <c r="N4" s="89"/>
      <c r="O4" s="50"/>
      <c r="P4" s="50"/>
    </row>
    <row r="5" spans="1:16" ht="40.049999999999997" customHeight="1" x14ac:dyDescent="0.45">
      <c r="A5" s="74" t="s">
        <v>321</v>
      </c>
      <c r="B5" s="75" t="s">
        <v>409</v>
      </c>
      <c r="C5" s="92"/>
      <c r="D5" s="49">
        <f>IF(C5="",0,C5)</f>
        <v>0</v>
      </c>
      <c r="E5" s="49" t="s">
        <v>57</v>
      </c>
      <c r="F5" s="49" t="s">
        <v>57</v>
      </c>
      <c r="G5" s="49" t="s">
        <v>57</v>
      </c>
      <c r="H5" s="49" t="s">
        <v>57</v>
      </c>
      <c r="I5" s="76">
        <f>IF(AND(D5=0,SUM(E5:H5)&gt;0),"ERROR",IF(D5="n.a.","n.a.",IF(D5=0,0,IF(COUNTIF(E5:H5,"n.a.")=4,"n.a.",IF(COUNTIF(E5:H5,1)=4,1,0.5+(((COUNTIF(E5:H5,"1"))/(4-COUNTIF(E5:H5,"n.a.")))*0.5))))))</f>
        <v>0</v>
      </c>
      <c r="J5" s="83">
        <f>IF(I5="n.a.",D5,D5*I5)</f>
        <v>0</v>
      </c>
      <c r="K5" s="50"/>
      <c r="L5" s="50"/>
      <c r="M5" s="50"/>
      <c r="N5" s="89"/>
      <c r="O5" s="50"/>
      <c r="P5" s="50"/>
    </row>
    <row r="6" spans="1:16" s="47" customFormat="1" ht="30" customHeight="1" x14ac:dyDescent="0.45">
      <c r="A6" s="71" t="s">
        <v>298</v>
      </c>
      <c r="B6" s="72"/>
      <c r="C6" s="73"/>
      <c r="D6" s="45"/>
      <c r="E6" s="45"/>
      <c r="F6" s="45"/>
      <c r="G6" s="45"/>
      <c r="H6" s="45"/>
      <c r="I6" s="73"/>
      <c r="J6" s="73"/>
      <c r="K6" s="46"/>
      <c r="L6" s="46"/>
      <c r="M6" s="46"/>
      <c r="N6" s="88"/>
      <c r="O6" s="46"/>
      <c r="P6" s="46"/>
    </row>
    <row r="7" spans="1:16" ht="40.049999999999997" customHeight="1" x14ac:dyDescent="0.45">
      <c r="A7" s="74" t="s">
        <v>322</v>
      </c>
      <c r="B7" s="75" t="s">
        <v>34</v>
      </c>
      <c r="C7" s="92">
        <f>IF(OECD_GuidelinesforMNEs="yes",1,(IF(IFC_PerformanceStandards="yes",1,(IF(UN_GlobalCompact="yes",1,0)))))</f>
        <v>0</v>
      </c>
      <c r="D7" s="49">
        <f t="shared" ref="D7:D18" si="0">IF(C7="",0,C7)</f>
        <v>0</v>
      </c>
      <c r="E7" s="49">
        <v>0</v>
      </c>
      <c r="F7" s="49">
        <v>0</v>
      </c>
      <c r="G7" s="49">
        <v>0</v>
      </c>
      <c r="H7" s="49">
        <v>0</v>
      </c>
      <c r="I7" s="76">
        <f t="shared" ref="I7:I18" si="1">IF(AND(D7=0,SUM(E7:H7)&gt;0),"ERROR",IF(D7="n.a.","n.a.",IF(D7=0,0,IF(COUNTIF(E7:H7,"n.a.")=4,"n.a.",IF(COUNTIF(E7:H7,1)=4,1,0.5+(((COUNTIF(E7:H7,"1"))/(4-COUNTIF(E7:H7,"n.a.")))*0.5))))))</f>
        <v>0</v>
      </c>
      <c r="J7" s="83">
        <f t="shared" ref="J7:J18" si="2">IF(I7="n.a.",D7,D7*I7)</f>
        <v>0</v>
      </c>
      <c r="K7" s="50"/>
      <c r="L7" s="50"/>
      <c r="M7" s="50"/>
      <c r="N7" s="89"/>
      <c r="O7" s="50"/>
      <c r="P7" s="50"/>
    </row>
    <row r="8" spans="1:16" ht="40.049999999999997" customHeight="1" x14ac:dyDescent="0.45">
      <c r="A8" s="74" t="s">
        <v>324</v>
      </c>
      <c r="B8" s="75" t="s">
        <v>35</v>
      </c>
      <c r="C8" s="92">
        <f>IF(UN_GlobalCompact="yes",1,(IF(IFC_PerformanceStandards="yes",1,(IF(OECD_GuidelinesforMNEs="yes",1,0)))))</f>
        <v>0</v>
      </c>
      <c r="D8" s="49">
        <f t="shared" si="0"/>
        <v>0</v>
      </c>
      <c r="E8" s="49">
        <v>0</v>
      </c>
      <c r="F8" s="49">
        <v>0</v>
      </c>
      <c r="G8" s="49">
        <v>0</v>
      </c>
      <c r="H8" s="49">
        <v>0</v>
      </c>
      <c r="I8" s="76">
        <f t="shared" si="1"/>
        <v>0</v>
      </c>
      <c r="J8" s="83">
        <f t="shared" si="2"/>
        <v>0</v>
      </c>
      <c r="K8" s="50"/>
      <c r="L8" s="50"/>
      <c r="M8" s="50"/>
      <c r="N8" s="89"/>
      <c r="O8" s="50"/>
      <c r="P8" s="50"/>
    </row>
    <row r="9" spans="1:16" ht="40.049999999999997" customHeight="1" x14ac:dyDescent="0.45">
      <c r="A9" s="74" t="s">
        <v>325</v>
      </c>
      <c r="B9" s="75" t="s">
        <v>1</v>
      </c>
      <c r="C9" s="92">
        <f>IF(OECD_GuidelinesforMNEs="yes",1,(IF(UN_GlobalCompact="yes",1,(IF(IFC_PerformanceStandards="yes",1,0)))))</f>
        <v>0</v>
      </c>
      <c r="D9" s="49">
        <f t="shared" si="0"/>
        <v>0</v>
      </c>
      <c r="E9" s="49">
        <v>0</v>
      </c>
      <c r="F9" s="49">
        <v>0</v>
      </c>
      <c r="G9" s="49">
        <v>0</v>
      </c>
      <c r="H9" s="49">
        <v>0</v>
      </c>
      <c r="I9" s="76">
        <f t="shared" si="1"/>
        <v>0</v>
      </c>
      <c r="J9" s="83">
        <f t="shared" si="2"/>
        <v>0</v>
      </c>
      <c r="K9" s="50"/>
      <c r="L9" s="50"/>
      <c r="M9" s="50"/>
      <c r="N9" s="89"/>
      <c r="O9" s="50"/>
      <c r="P9" s="50"/>
    </row>
    <row r="10" spans="1:16" ht="40.049999999999997" customHeight="1" x14ac:dyDescent="0.45">
      <c r="A10" s="74" t="s">
        <v>327</v>
      </c>
      <c r="B10" s="75" t="s">
        <v>36</v>
      </c>
      <c r="C10" s="92">
        <f>IF(OECD_GuidelinesforMNEs="yes",1,(IF(UN_GlobalCompact="yes",1,(IF(IFC_PerformanceStandards="yes",1,0)))))</f>
        <v>0</v>
      </c>
      <c r="D10" s="49">
        <f t="shared" si="0"/>
        <v>0</v>
      </c>
      <c r="E10" s="49">
        <v>0</v>
      </c>
      <c r="F10" s="49">
        <v>0</v>
      </c>
      <c r="G10" s="49">
        <v>0</v>
      </c>
      <c r="H10" s="49">
        <v>0</v>
      </c>
      <c r="I10" s="76">
        <f t="shared" si="1"/>
        <v>0</v>
      </c>
      <c r="J10" s="83">
        <f t="shared" si="2"/>
        <v>0</v>
      </c>
      <c r="K10" s="50"/>
      <c r="L10" s="50"/>
      <c r="M10" s="50"/>
      <c r="N10" s="89"/>
      <c r="O10" s="50"/>
      <c r="P10" s="50"/>
    </row>
    <row r="11" spans="1:16" ht="40.049999999999997" customHeight="1" x14ac:dyDescent="0.45">
      <c r="A11" s="74" t="s">
        <v>329</v>
      </c>
      <c r="B11" s="75" t="s">
        <v>2</v>
      </c>
      <c r="C11" s="92"/>
      <c r="D11" s="49">
        <f t="shared" si="0"/>
        <v>0</v>
      </c>
      <c r="E11" s="49">
        <v>0</v>
      </c>
      <c r="F11" s="49">
        <v>0</v>
      </c>
      <c r="G11" s="49">
        <v>0</v>
      </c>
      <c r="H11" s="49">
        <v>0</v>
      </c>
      <c r="I11" s="76">
        <f t="shared" si="1"/>
        <v>0</v>
      </c>
      <c r="J11" s="83">
        <f t="shared" si="2"/>
        <v>0</v>
      </c>
      <c r="K11" s="50"/>
      <c r="L11" s="50"/>
      <c r="M11" s="50"/>
      <c r="N11" s="89"/>
      <c r="O11" s="50"/>
      <c r="P11" s="50"/>
    </row>
    <row r="12" spans="1:16" ht="40.049999999999997" customHeight="1" x14ac:dyDescent="0.45">
      <c r="A12" s="74" t="s">
        <v>330</v>
      </c>
      <c r="B12" s="75" t="s">
        <v>3</v>
      </c>
      <c r="C12" s="92"/>
      <c r="D12" s="49">
        <f t="shared" si="0"/>
        <v>0</v>
      </c>
      <c r="E12" s="49">
        <v>0</v>
      </c>
      <c r="F12" s="49">
        <v>0</v>
      </c>
      <c r="G12" s="49">
        <v>0</v>
      </c>
      <c r="H12" s="49">
        <v>0</v>
      </c>
      <c r="I12" s="76">
        <f t="shared" si="1"/>
        <v>0</v>
      </c>
      <c r="J12" s="83">
        <f t="shared" si="2"/>
        <v>0</v>
      </c>
      <c r="K12" s="50"/>
      <c r="L12" s="50"/>
      <c r="M12" s="50"/>
      <c r="N12" s="89"/>
      <c r="O12" s="50"/>
      <c r="P12" s="50"/>
    </row>
    <row r="13" spans="1:16" ht="40.049999999999997" customHeight="1" x14ac:dyDescent="0.45">
      <c r="A13" s="74" t="s">
        <v>332</v>
      </c>
      <c r="B13" s="75" t="s">
        <v>4</v>
      </c>
      <c r="C13" s="92">
        <f>IF(IFC_PerformanceStandards="yes",1,(IF(IFC_EnvironmentalHealthandSafetyGuidelines="yes",1,0)))</f>
        <v>0</v>
      </c>
      <c r="D13" s="49">
        <f t="shared" si="0"/>
        <v>0</v>
      </c>
      <c r="E13" s="49">
        <v>0</v>
      </c>
      <c r="F13" s="49">
        <v>0</v>
      </c>
      <c r="G13" s="49">
        <v>0</v>
      </c>
      <c r="H13" s="49">
        <v>0</v>
      </c>
      <c r="I13" s="76">
        <f t="shared" si="1"/>
        <v>0</v>
      </c>
      <c r="J13" s="83">
        <f t="shared" si="2"/>
        <v>0</v>
      </c>
      <c r="K13" s="50"/>
      <c r="L13" s="50"/>
      <c r="M13" s="50"/>
      <c r="N13" s="89"/>
      <c r="O13" s="50"/>
      <c r="P13" s="50"/>
    </row>
    <row r="14" spans="1:16" ht="40.049999999999997" customHeight="1" x14ac:dyDescent="0.45">
      <c r="A14" s="74" t="s">
        <v>334</v>
      </c>
      <c r="B14" s="75" t="s">
        <v>37</v>
      </c>
      <c r="C14" s="92">
        <f>IF(IFC_PerformanceStandards="yes",1,0)</f>
        <v>0</v>
      </c>
      <c r="D14" s="49">
        <f t="shared" si="0"/>
        <v>0</v>
      </c>
      <c r="E14" s="49">
        <v>0</v>
      </c>
      <c r="F14" s="49">
        <v>0</v>
      </c>
      <c r="G14" s="49">
        <v>0</v>
      </c>
      <c r="H14" s="49">
        <v>0</v>
      </c>
      <c r="I14" s="76">
        <f t="shared" si="1"/>
        <v>0</v>
      </c>
      <c r="J14" s="83">
        <f t="shared" si="2"/>
        <v>0</v>
      </c>
      <c r="K14" s="50"/>
      <c r="L14" s="50"/>
      <c r="M14" s="50"/>
      <c r="N14" s="89"/>
      <c r="O14" s="50"/>
      <c r="P14" s="50"/>
    </row>
    <row r="15" spans="1:16" ht="40.049999999999997" customHeight="1" x14ac:dyDescent="0.45">
      <c r="A15" s="74" t="s">
        <v>336</v>
      </c>
      <c r="B15" s="75" t="s">
        <v>5</v>
      </c>
      <c r="C15" s="92">
        <f>IF(IFC_PerformanceStandards="yes",1,0)</f>
        <v>0</v>
      </c>
      <c r="D15" s="49">
        <f t="shared" si="0"/>
        <v>0</v>
      </c>
      <c r="E15" s="49">
        <v>0</v>
      </c>
      <c r="F15" s="49">
        <v>0</v>
      </c>
      <c r="G15" s="49">
        <v>0</v>
      </c>
      <c r="H15" s="49">
        <v>0</v>
      </c>
      <c r="I15" s="76">
        <f t="shared" si="1"/>
        <v>0</v>
      </c>
      <c r="J15" s="83">
        <f t="shared" si="2"/>
        <v>0</v>
      </c>
      <c r="K15" s="50"/>
      <c r="L15" s="50"/>
      <c r="M15" s="50"/>
      <c r="N15" s="89"/>
      <c r="O15" s="50"/>
      <c r="P15" s="50"/>
    </row>
    <row r="16" spans="1:16" ht="40.049999999999997" customHeight="1" x14ac:dyDescent="0.45">
      <c r="A16" s="74" t="s">
        <v>337</v>
      </c>
      <c r="B16" s="75" t="s">
        <v>6</v>
      </c>
      <c r="C16" s="92">
        <f>IF(IFC_PerformanceStandards="yes",1,0)</f>
        <v>0</v>
      </c>
      <c r="D16" s="49">
        <f t="shared" si="0"/>
        <v>0</v>
      </c>
      <c r="E16" s="49">
        <v>0</v>
      </c>
      <c r="F16" s="49">
        <v>0</v>
      </c>
      <c r="G16" s="49">
        <v>0</v>
      </c>
      <c r="H16" s="49">
        <v>0</v>
      </c>
      <c r="I16" s="76">
        <f t="shared" si="1"/>
        <v>0</v>
      </c>
      <c r="J16" s="83">
        <f t="shared" si="2"/>
        <v>0</v>
      </c>
      <c r="K16" s="50"/>
      <c r="L16" s="50"/>
      <c r="M16" s="50"/>
      <c r="N16" s="89"/>
      <c r="O16" s="50"/>
      <c r="P16" s="50"/>
    </row>
    <row r="17" spans="1:16" ht="40.049999999999997" customHeight="1" x14ac:dyDescent="0.45">
      <c r="A17" s="74" t="s">
        <v>338</v>
      </c>
      <c r="B17" s="75" t="s">
        <v>88</v>
      </c>
      <c r="C17" s="92">
        <f>IF(OR(OECD_GuidelinesforMNEs="yes",IFC_PerformanceStandards="yes",IFC_EnvironmentalHealthandSafetyGuidelines="yes"),1,0)</f>
        <v>0</v>
      </c>
      <c r="D17" s="49">
        <f t="shared" si="0"/>
        <v>0</v>
      </c>
      <c r="E17" s="49">
        <v>0</v>
      </c>
      <c r="F17" s="49">
        <v>0</v>
      </c>
      <c r="G17" s="49">
        <v>0</v>
      </c>
      <c r="H17" s="49">
        <v>0</v>
      </c>
      <c r="I17" s="76">
        <f t="shared" si="1"/>
        <v>0</v>
      </c>
      <c r="J17" s="83">
        <f t="shared" si="2"/>
        <v>0</v>
      </c>
      <c r="K17" s="50"/>
      <c r="L17" s="50"/>
      <c r="M17" s="50"/>
      <c r="N17" s="89"/>
      <c r="O17" s="50"/>
      <c r="P17" s="50"/>
    </row>
    <row r="18" spans="1:16" ht="40.049999999999997" customHeight="1" x14ac:dyDescent="0.45">
      <c r="A18" s="74" t="s">
        <v>340</v>
      </c>
      <c r="B18" s="75" t="s">
        <v>7</v>
      </c>
      <c r="C18" s="92"/>
      <c r="D18" s="49">
        <f t="shared" si="0"/>
        <v>0</v>
      </c>
      <c r="E18" s="49">
        <v>0</v>
      </c>
      <c r="F18" s="49">
        <v>0</v>
      </c>
      <c r="G18" s="49">
        <v>0</v>
      </c>
      <c r="H18" s="49">
        <v>0</v>
      </c>
      <c r="I18" s="76">
        <f t="shared" si="1"/>
        <v>0</v>
      </c>
      <c r="J18" s="83">
        <f t="shared" si="2"/>
        <v>0</v>
      </c>
      <c r="K18" s="50"/>
      <c r="L18" s="50"/>
      <c r="M18" s="50"/>
      <c r="N18" s="89"/>
      <c r="O18" s="50"/>
      <c r="P18" s="50"/>
    </row>
    <row r="19" spans="1:16" s="54" customFormat="1" ht="40.049999999999997" customHeight="1" x14ac:dyDescent="0.45">
      <c r="A19" s="78" t="s">
        <v>182</v>
      </c>
      <c r="B19" s="79"/>
      <c r="C19" s="95"/>
      <c r="D19" s="52">
        <f>AVERAGE(D4:D18)*10</f>
        <v>0</v>
      </c>
      <c r="E19" s="51"/>
      <c r="F19" s="51"/>
      <c r="G19" s="51"/>
      <c r="H19" s="51"/>
      <c r="I19" s="80" t="str">
        <f>IFERROR(J19/D19,"")</f>
        <v/>
      </c>
      <c r="J19" s="84">
        <f>AVERAGE(J4:J18)*10</f>
        <v>0</v>
      </c>
      <c r="K19" s="53"/>
      <c r="L19" s="53"/>
      <c r="M19" s="53"/>
      <c r="N19" s="90"/>
      <c r="O19" s="53"/>
      <c r="P19" s="53"/>
    </row>
    <row r="20" spans="1:16" ht="13.15" x14ac:dyDescent="0.45">
      <c r="A20" s="81" t="s">
        <v>302</v>
      </c>
      <c r="B20" s="82"/>
      <c r="C20" s="96"/>
      <c r="D20" s="56">
        <f>D19/10</f>
        <v>0</v>
      </c>
      <c r="E20" s="55"/>
      <c r="F20" s="55"/>
      <c r="G20" s="55"/>
      <c r="H20" s="55"/>
      <c r="I20" s="85"/>
      <c r="J20" s="86">
        <f>J19/10</f>
        <v>0</v>
      </c>
      <c r="K20" s="57"/>
      <c r="L20" s="57"/>
      <c r="M20" s="57"/>
      <c r="N20" s="91"/>
      <c r="O20" s="57"/>
      <c r="P20" s="57"/>
    </row>
    <row r="21" spans="1:16" ht="12.75" x14ac:dyDescent="0.45"/>
    <row r="22" spans="1:16" ht="12.75" x14ac:dyDescent="0.45"/>
    <row r="23" spans="1:16" ht="15" customHeight="1" x14ac:dyDescent="0.45"/>
    <row r="24" spans="1:16" ht="15" customHeight="1" x14ac:dyDescent="0.45"/>
    <row r="25" spans="1:16" ht="15" customHeight="1" x14ac:dyDescent="0.45"/>
    <row r="26" spans="1:16" ht="15" customHeight="1" x14ac:dyDescent="0.45"/>
    <row r="27" spans="1:16" ht="15" customHeight="1" x14ac:dyDescent="0.45"/>
    <row r="28" spans="1:16" ht="15" customHeight="1" x14ac:dyDescent="0.45"/>
    <row r="29" spans="1:16" ht="15" customHeight="1" x14ac:dyDescent="0.45"/>
    <row r="30" spans="1:16" ht="15" customHeight="1" x14ac:dyDescent="0.45"/>
    <row r="31" spans="1:16" ht="15" customHeight="1" x14ac:dyDescent="0.45"/>
    <row r="32" spans="1:16" ht="15" customHeight="1" x14ac:dyDescent="0.45"/>
    <row r="33" ht="15" customHeight="1" x14ac:dyDescent="0.45"/>
    <row r="34" ht="15" customHeight="1" x14ac:dyDescent="0.45"/>
    <row r="35" ht="15" customHeight="1" x14ac:dyDescent="0.45"/>
    <row r="36" ht="15" customHeight="1" x14ac:dyDescent="0.45"/>
    <row r="37" ht="15" customHeight="1" x14ac:dyDescent="0.45"/>
    <row r="38" ht="15" customHeight="1" x14ac:dyDescent="0.45"/>
    <row r="39" ht="15" customHeight="1" x14ac:dyDescent="0.45"/>
    <row r="40" ht="15" customHeight="1" x14ac:dyDescent="0.45"/>
    <row r="41" ht="15" customHeight="1" x14ac:dyDescent="0.45"/>
    <row r="42" ht="15" customHeight="1" x14ac:dyDescent="0.45"/>
    <row r="43" ht="15" customHeight="1" x14ac:dyDescent="0.45"/>
    <row r="44" ht="15" customHeight="1" x14ac:dyDescent="0.45"/>
    <row r="45" ht="15" customHeight="1" x14ac:dyDescent="0.45"/>
    <row r="46" ht="15" customHeight="1" x14ac:dyDescent="0.45"/>
    <row r="47" ht="15" customHeight="1" x14ac:dyDescent="0.45"/>
    <row r="48" ht="15" customHeight="1" x14ac:dyDescent="0.45"/>
    <row r="49" ht="15" customHeight="1" x14ac:dyDescent="0.45"/>
    <row r="50" ht="15" customHeight="1" x14ac:dyDescent="0.45"/>
    <row r="51" ht="15" customHeight="1" x14ac:dyDescent="0.45"/>
    <row r="52" ht="15" customHeight="1" x14ac:dyDescent="0.45"/>
    <row r="53" ht="15" customHeight="1" x14ac:dyDescent="0.45"/>
    <row r="54" ht="15" customHeight="1" x14ac:dyDescent="0.45"/>
    <row r="55" ht="15" customHeight="1" x14ac:dyDescent="0.45"/>
    <row r="56" ht="15" customHeight="1" x14ac:dyDescent="0.45"/>
    <row r="57" ht="15" customHeight="1" x14ac:dyDescent="0.45"/>
    <row r="58" ht="15" customHeight="1" x14ac:dyDescent="0.45"/>
    <row r="59" ht="15" customHeight="1" x14ac:dyDescent="0.45"/>
  </sheetData>
  <customSheetViews>
    <customSheetView guid="{4F865F69-4110-4E3D-BDF1-E656C591F0E8}">
      <selection activeCell="C3" sqref="C3"/>
      <pageMargins left="0.7" right="0.7" top="0.75" bottom="0.75" header="0.3" footer="0.3"/>
      <pageSetup paperSize="9" orientation="portrait" r:id="rId1"/>
    </customSheetView>
  </customSheetView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DropDown="1" showErrorMessage="1" error="Please insert 0, 1 or n.a.!" xr:uid="{00000000-0002-0000-0900-000000000000}">
          <x14:formula1>
            <xm:f>'Data vals &amp; cals'!$A$2:$A$4</xm:f>
          </x14:formula1>
          <xm:sqref>E7:H18 E4:H5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FCB3B"/>
  </sheetPr>
  <dimension ref="A1:P23"/>
  <sheetViews>
    <sheetView zoomScale="80" zoomScaleNormal="80" workbookViewId="0">
      <pane xSplit="2" ySplit="2" topLeftCell="C15" activePane="bottomRight" state="frozen"/>
      <selection activeCell="M2" sqref="M2"/>
      <selection pane="topRight" activeCell="M2" sqref="M2"/>
      <selection pane="bottomLeft" activeCell="M2" sqref="M2"/>
      <selection pane="bottomRight" activeCell="M2" sqref="M2"/>
    </sheetView>
  </sheetViews>
  <sheetFormatPr defaultColWidth="9.06640625" defaultRowHeight="12.75" x14ac:dyDescent="0.45"/>
  <cols>
    <col min="1" max="1" width="4.73046875" style="58" customWidth="1"/>
    <col min="2" max="2" width="62.06640625" style="48" customWidth="1"/>
    <col min="3" max="8" width="5.73046875" style="41" customWidth="1"/>
    <col min="9" max="10" width="6.06640625" style="41" customWidth="1"/>
    <col min="11" max="16" width="20.73046875" style="41" customWidth="1"/>
    <col min="17" max="16384" width="9.06640625" style="41"/>
  </cols>
  <sheetData>
    <row r="1" spans="1:16" ht="20.2" customHeight="1" x14ac:dyDescent="0.45">
      <c r="A1" s="36" t="s">
        <v>184</v>
      </c>
      <c r="B1" s="37"/>
      <c r="C1" s="36" t="s">
        <v>520</v>
      </c>
      <c r="D1" s="36"/>
      <c r="E1" s="36"/>
      <c r="F1" s="36"/>
      <c r="G1" s="36"/>
      <c r="H1" s="36"/>
      <c r="I1" s="36"/>
      <c r="J1" s="36"/>
      <c r="K1" s="36"/>
      <c r="L1" s="36"/>
      <c r="M1" s="36"/>
      <c r="N1" s="36"/>
      <c r="O1" s="36"/>
      <c r="P1" s="36"/>
    </row>
    <row r="2" spans="1:16" s="44" customFormat="1" ht="146.19999999999999" customHeight="1" x14ac:dyDescent="0.4">
      <c r="A2" s="67" t="s">
        <v>299</v>
      </c>
      <c r="B2" s="68"/>
      <c r="C2" s="69" t="s">
        <v>180</v>
      </c>
      <c r="D2" s="43" t="s">
        <v>178</v>
      </c>
      <c r="E2" s="118" t="s">
        <v>54</v>
      </c>
      <c r="F2" s="118" t="s">
        <v>55</v>
      </c>
      <c r="G2" s="119" t="s">
        <v>304</v>
      </c>
      <c r="H2" s="119" t="s">
        <v>305</v>
      </c>
      <c r="I2" s="70" t="s">
        <v>181</v>
      </c>
      <c r="J2" s="70" t="s">
        <v>301</v>
      </c>
      <c r="K2" s="60" t="s">
        <v>56</v>
      </c>
      <c r="L2" s="60" t="s">
        <v>314</v>
      </c>
      <c r="M2" s="61" t="s">
        <v>315</v>
      </c>
      <c r="N2" s="87" t="s">
        <v>316</v>
      </c>
      <c r="O2" s="61" t="s">
        <v>317</v>
      </c>
      <c r="P2" s="60" t="s">
        <v>318</v>
      </c>
    </row>
    <row r="3" spans="1:16" s="47" customFormat="1" ht="30" customHeight="1" x14ac:dyDescent="0.45">
      <c r="A3" s="71" t="s">
        <v>70</v>
      </c>
      <c r="B3" s="72"/>
      <c r="C3" s="73"/>
      <c r="D3" s="45"/>
      <c r="E3" s="45"/>
      <c r="F3" s="45"/>
      <c r="G3" s="45"/>
      <c r="H3" s="45"/>
      <c r="I3" s="73"/>
      <c r="J3" s="73"/>
      <c r="K3" s="46"/>
      <c r="L3" s="46"/>
      <c r="M3" s="46"/>
      <c r="N3" s="88"/>
      <c r="O3" s="46"/>
      <c r="P3" s="46"/>
    </row>
    <row r="4" spans="1:16" ht="40.049999999999997" customHeight="1" x14ac:dyDescent="0.45">
      <c r="A4" s="74" t="s">
        <v>320</v>
      </c>
      <c r="B4" s="75" t="s">
        <v>418</v>
      </c>
      <c r="C4" s="92"/>
      <c r="D4" s="49">
        <f t="shared" ref="D4:D11" si="0">IF(C4="",0,C4)</f>
        <v>0</v>
      </c>
      <c r="E4" s="49" t="s">
        <v>57</v>
      </c>
      <c r="F4" s="49" t="s">
        <v>57</v>
      </c>
      <c r="G4" s="49" t="s">
        <v>57</v>
      </c>
      <c r="H4" s="49" t="s">
        <v>57</v>
      </c>
      <c r="I4" s="76">
        <f t="shared" ref="I4:I11" si="1">IF(AND(D4=0,SUM(E4:H4)&gt;0),"ERROR",IF(D4="n.a.","n.a.",IF(D4=0,0,IF(COUNTIF(E4:H4,"n.a.")=4,"n.a.",IF(COUNTIF(E4:H4,1)=4,1,0.5+(((COUNTIF(E4:H4,"1"))/(4-COUNTIF(E4:H4,"n.a.")))*0.5))))))</f>
        <v>0</v>
      </c>
      <c r="J4" s="83">
        <f t="shared" ref="J4:J11" si="2">IF(I4="n.a.",D4,D4*I4)</f>
        <v>0</v>
      </c>
      <c r="K4" s="50"/>
      <c r="L4" s="50"/>
      <c r="M4" s="50"/>
      <c r="N4" s="89"/>
      <c r="O4" s="50"/>
      <c r="P4" s="50"/>
    </row>
    <row r="5" spans="1:16" ht="40.049999999999997" customHeight="1" x14ac:dyDescent="0.45">
      <c r="A5" s="74" t="s">
        <v>321</v>
      </c>
      <c r="B5" s="75" t="s">
        <v>193</v>
      </c>
      <c r="C5" s="92"/>
      <c r="D5" s="49">
        <f t="shared" si="0"/>
        <v>0</v>
      </c>
      <c r="E5" s="49" t="s">
        <v>57</v>
      </c>
      <c r="F5" s="49" t="s">
        <v>57</v>
      </c>
      <c r="G5" s="49" t="s">
        <v>57</v>
      </c>
      <c r="H5" s="49" t="s">
        <v>57</v>
      </c>
      <c r="I5" s="76">
        <f t="shared" si="1"/>
        <v>0</v>
      </c>
      <c r="J5" s="83">
        <f t="shared" si="2"/>
        <v>0</v>
      </c>
      <c r="K5" s="50"/>
      <c r="L5" s="50"/>
      <c r="M5" s="50"/>
      <c r="N5" s="89"/>
      <c r="O5" s="50"/>
      <c r="P5" s="50"/>
    </row>
    <row r="6" spans="1:16" ht="40.049999999999997" customHeight="1" x14ac:dyDescent="0.45">
      <c r="A6" s="74" t="s">
        <v>322</v>
      </c>
      <c r="B6" s="75" t="s">
        <v>206</v>
      </c>
      <c r="C6" s="92"/>
      <c r="D6" s="49">
        <f t="shared" si="0"/>
        <v>0</v>
      </c>
      <c r="E6" s="49" t="s">
        <v>57</v>
      </c>
      <c r="F6" s="49" t="s">
        <v>57</v>
      </c>
      <c r="G6" s="49" t="s">
        <v>57</v>
      </c>
      <c r="H6" s="49" t="s">
        <v>57</v>
      </c>
      <c r="I6" s="76">
        <f t="shared" si="1"/>
        <v>0</v>
      </c>
      <c r="J6" s="83">
        <f t="shared" si="2"/>
        <v>0</v>
      </c>
      <c r="K6" s="50"/>
      <c r="L6" s="50"/>
      <c r="M6" s="50"/>
      <c r="N6" s="89"/>
      <c r="O6" s="50"/>
      <c r="P6" s="50"/>
    </row>
    <row r="7" spans="1:16" ht="40.049999999999997" customHeight="1" x14ac:dyDescent="0.45">
      <c r="A7" s="74" t="s">
        <v>324</v>
      </c>
      <c r="B7" s="75" t="s">
        <v>194</v>
      </c>
      <c r="C7" s="92"/>
      <c r="D7" s="49">
        <f t="shared" si="0"/>
        <v>0</v>
      </c>
      <c r="E7" s="49" t="s">
        <v>57</v>
      </c>
      <c r="F7" s="49" t="s">
        <v>57</v>
      </c>
      <c r="G7" s="49" t="s">
        <v>57</v>
      </c>
      <c r="H7" s="49" t="s">
        <v>57</v>
      </c>
      <c r="I7" s="76">
        <f t="shared" si="1"/>
        <v>0</v>
      </c>
      <c r="J7" s="83">
        <f t="shared" si="2"/>
        <v>0</v>
      </c>
      <c r="K7" s="50"/>
      <c r="L7" s="50"/>
      <c r="M7" s="50"/>
      <c r="N7" s="89"/>
      <c r="O7" s="50"/>
      <c r="P7" s="50"/>
    </row>
    <row r="8" spans="1:16" ht="40.049999999999997" customHeight="1" x14ac:dyDescent="0.45">
      <c r="A8" s="74" t="s">
        <v>325</v>
      </c>
      <c r="B8" s="75" t="s">
        <v>207</v>
      </c>
      <c r="C8" s="92"/>
      <c r="D8" s="49">
        <f t="shared" si="0"/>
        <v>0</v>
      </c>
      <c r="E8" s="49" t="s">
        <v>57</v>
      </c>
      <c r="F8" s="49" t="s">
        <v>57</v>
      </c>
      <c r="G8" s="49" t="s">
        <v>57</v>
      </c>
      <c r="H8" s="49" t="s">
        <v>57</v>
      </c>
      <c r="I8" s="76">
        <f t="shared" si="1"/>
        <v>0</v>
      </c>
      <c r="J8" s="83">
        <f t="shared" si="2"/>
        <v>0</v>
      </c>
      <c r="K8" s="50"/>
      <c r="L8" s="50"/>
      <c r="M8" s="50"/>
      <c r="N8" s="89"/>
      <c r="O8" s="50"/>
      <c r="P8" s="50"/>
    </row>
    <row r="9" spans="1:16" ht="40.049999999999997" customHeight="1" x14ac:dyDescent="0.45">
      <c r="A9" s="74" t="s">
        <v>327</v>
      </c>
      <c r="B9" s="75" t="s">
        <v>419</v>
      </c>
      <c r="C9" s="92"/>
      <c r="D9" s="49">
        <f t="shared" si="0"/>
        <v>0</v>
      </c>
      <c r="E9" s="49" t="s">
        <v>57</v>
      </c>
      <c r="F9" s="49" t="s">
        <v>57</v>
      </c>
      <c r="G9" s="49" t="s">
        <v>57</v>
      </c>
      <c r="H9" s="49" t="s">
        <v>57</v>
      </c>
      <c r="I9" s="76">
        <f t="shared" si="1"/>
        <v>0</v>
      </c>
      <c r="J9" s="83">
        <f t="shared" si="2"/>
        <v>0</v>
      </c>
      <c r="K9" s="50"/>
      <c r="L9" s="50"/>
      <c r="M9" s="50"/>
      <c r="N9" s="89"/>
      <c r="O9" s="50"/>
      <c r="P9" s="50"/>
    </row>
    <row r="10" spans="1:16" ht="40.049999999999997" customHeight="1" x14ac:dyDescent="0.45">
      <c r="A10" s="74" t="s">
        <v>329</v>
      </c>
      <c r="B10" s="75" t="s">
        <v>420</v>
      </c>
      <c r="C10" s="92"/>
      <c r="D10" s="49">
        <f t="shared" si="0"/>
        <v>0</v>
      </c>
      <c r="E10" s="49" t="s">
        <v>57</v>
      </c>
      <c r="F10" s="49" t="s">
        <v>57</v>
      </c>
      <c r="G10" s="49" t="s">
        <v>57</v>
      </c>
      <c r="H10" s="49" t="s">
        <v>57</v>
      </c>
      <c r="I10" s="76">
        <f t="shared" si="1"/>
        <v>0</v>
      </c>
      <c r="J10" s="83">
        <f t="shared" si="2"/>
        <v>0</v>
      </c>
      <c r="K10" s="50"/>
      <c r="L10" s="50"/>
      <c r="M10" s="50"/>
      <c r="N10" s="89"/>
      <c r="O10" s="50"/>
      <c r="P10" s="50"/>
    </row>
    <row r="11" spans="1:16" ht="40.049999999999997" customHeight="1" x14ac:dyDescent="0.45">
      <c r="A11" s="74" t="s">
        <v>330</v>
      </c>
      <c r="B11" s="75" t="s">
        <v>421</v>
      </c>
      <c r="C11" s="92"/>
      <c r="D11" s="49">
        <f t="shared" si="0"/>
        <v>0</v>
      </c>
      <c r="E11" s="49" t="s">
        <v>57</v>
      </c>
      <c r="F11" s="49" t="s">
        <v>57</v>
      </c>
      <c r="G11" s="49" t="s">
        <v>57</v>
      </c>
      <c r="H11" s="49" t="s">
        <v>57</v>
      </c>
      <c r="I11" s="76">
        <f t="shared" si="1"/>
        <v>0</v>
      </c>
      <c r="J11" s="83">
        <f t="shared" si="2"/>
        <v>0</v>
      </c>
      <c r="K11" s="50"/>
      <c r="L11" s="50"/>
      <c r="M11" s="50"/>
      <c r="N11" s="89"/>
      <c r="O11" s="50"/>
      <c r="P11" s="50"/>
    </row>
    <row r="12" spans="1:16" ht="27.75" customHeight="1" x14ac:dyDescent="0.45">
      <c r="A12" s="105" t="s">
        <v>298</v>
      </c>
      <c r="B12" s="98"/>
      <c r="C12" s="101"/>
      <c r="D12" s="99"/>
      <c r="E12" s="99"/>
      <c r="F12" s="99"/>
      <c r="G12" s="99"/>
      <c r="H12" s="99"/>
      <c r="I12" s="102"/>
      <c r="J12" s="103" t="str">
        <f t="shared" ref="J12" si="3">IF(COUNTIF(E12:H12,"")=4,"",D12*I12)</f>
        <v/>
      </c>
      <c r="K12" s="100"/>
      <c r="L12" s="100"/>
      <c r="M12" s="100"/>
      <c r="N12" s="104"/>
      <c r="O12" s="100"/>
      <c r="P12" s="100"/>
    </row>
    <row r="13" spans="1:16" ht="40.049999999999997" customHeight="1" x14ac:dyDescent="0.45">
      <c r="A13" s="74" t="s">
        <v>332</v>
      </c>
      <c r="B13" s="75" t="s">
        <v>208</v>
      </c>
      <c r="C13" s="92"/>
      <c r="D13" s="49">
        <f t="shared" ref="D13:D16" si="4">IF(C13="",0,C13)</f>
        <v>0</v>
      </c>
      <c r="E13" s="49">
        <v>0</v>
      </c>
      <c r="F13" s="49">
        <v>0</v>
      </c>
      <c r="G13" s="49">
        <v>0</v>
      </c>
      <c r="H13" s="49">
        <v>0</v>
      </c>
      <c r="I13" s="76">
        <f t="shared" ref="I13:I21" si="5">IF(AND(D13=0,SUM(E13:H13)&gt;0),"ERROR",IF(D13="n.a.","n.a.",IF(D13=0,0,IF(COUNTIF(E13:H13,"n.a.")=4,"n.a.",IF(COUNTIF(E13:H13,1)=4,1,0.5+(((COUNTIF(E13:H13,"1"))/(4-COUNTIF(E13:H13,"n.a.")))*0.5))))))</f>
        <v>0</v>
      </c>
      <c r="J13" s="83">
        <f t="shared" ref="J13:J21" si="6">IF(I13="n.a.",D13,D13*I13)</f>
        <v>0</v>
      </c>
      <c r="K13" s="50"/>
      <c r="L13" s="50"/>
      <c r="M13" s="50"/>
      <c r="N13" s="89"/>
      <c r="O13" s="50"/>
      <c r="P13" s="50"/>
    </row>
    <row r="14" spans="1:16" ht="40.049999999999997" customHeight="1" x14ac:dyDescent="0.45">
      <c r="A14" s="74" t="s">
        <v>334</v>
      </c>
      <c r="B14" s="75" t="s">
        <v>422</v>
      </c>
      <c r="C14" s="92"/>
      <c r="D14" s="49">
        <f t="shared" si="4"/>
        <v>0</v>
      </c>
      <c r="E14" s="49">
        <v>0</v>
      </c>
      <c r="F14" s="49">
        <v>0</v>
      </c>
      <c r="G14" s="49">
        <v>0</v>
      </c>
      <c r="H14" s="49">
        <v>0</v>
      </c>
      <c r="I14" s="76">
        <f t="shared" si="5"/>
        <v>0</v>
      </c>
      <c r="J14" s="83">
        <f t="shared" si="6"/>
        <v>0</v>
      </c>
      <c r="K14" s="50"/>
      <c r="L14" s="50"/>
      <c r="M14" s="50"/>
      <c r="N14" s="89"/>
      <c r="O14" s="50"/>
      <c r="P14" s="50"/>
    </row>
    <row r="15" spans="1:16" ht="40.049999999999997" customHeight="1" x14ac:dyDescent="0.45">
      <c r="A15" s="74" t="s">
        <v>336</v>
      </c>
      <c r="B15" s="75" t="s">
        <v>240</v>
      </c>
      <c r="C15" s="92"/>
      <c r="D15" s="49">
        <f t="shared" si="4"/>
        <v>0</v>
      </c>
      <c r="E15" s="49">
        <v>0</v>
      </c>
      <c r="F15" s="49">
        <v>0</v>
      </c>
      <c r="G15" s="49">
        <v>0</v>
      </c>
      <c r="H15" s="49">
        <v>0</v>
      </c>
      <c r="I15" s="76">
        <f t="shared" si="5"/>
        <v>0</v>
      </c>
      <c r="J15" s="83">
        <f t="shared" si="6"/>
        <v>0</v>
      </c>
      <c r="K15" s="50"/>
      <c r="L15" s="50"/>
      <c r="M15" s="50"/>
      <c r="N15" s="89"/>
      <c r="O15" s="50"/>
      <c r="P15" s="50"/>
    </row>
    <row r="16" spans="1:16" ht="40.049999999999997" customHeight="1" x14ac:dyDescent="0.45">
      <c r="A16" s="74" t="s">
        <v>337</v>
      </c>
      <c r="B16" s="75" t="s">
        <v>64</v>
      </c>
      <c r="C16" s="92">
        <f>IF(OECD_GuidelinesforMNEs="yes",1,0)</f>
        <v>0</v>
      </c>
      <c r="D16" s="49">
        <f t="shared" si="4"/>
        <v>0</v>
      </c>
      <c r="E16" s="49">
        <v>0</v>
      </c>
      <c r="F16" s="49">
        <v>0</v>
      </c>
      <c r="G16" s="49">
        <v>0</v>
      </c>
      <c r="H16" s="49">
        <v>0</v>
      </c>
      <c r="I16" s="76">
        <f t="shared" si="5"/>
        <v>0</v>
      </c>
      <c r="J16" s="83">
        <f t="shared" si="6"/>
        <v>0</v>
      </c>
      <c r="K16" s="50"/>
      <c r="L16" s="50"/>
      <c r="M16" s="50"/>
      <c r="N16" s="89"/>
      <c r="O16" s="50"/>
      <c r="P16" s="50"/>
    </row>
    <row r="17" spans="1:16" ht="40.049999999999997" customHeight="1" x14ac:dyDescent="0.45">
      <c r="A17" s="74" t="s">
        <v>338</v>
      </c>
      <c r="B17" s="75" t="s">
        <v>423</v>
      </c>
      <c r="C17" s="93"/>
      <c r="D17" s="49">
        <f t="shared" ref="D17:D19" si="7">IF(C17="",0,C17)</f>
        <v>0</v>
      </c>
      <c r="E17" s="49">
        <v>0</v>
      </c>
      <c r="F17" s="49">
        <v>0</v>
      </c>
      <c r="G17" s="49">
        <v>0</v>
      </c>
      <c r="H17" s="49">
        <v>0</v>
      </c>
      <c r="I17" s="76">
        <f t="shared" si="5"/>
        <v>0</v>
      </c>
      <c r="J17" s="83">
        <f t="shared" si="6"/>
        <v>0</v>
      </c>
      <c r="K17" s="50"/>
      <c r="L17" s="50"/>
      <c r="M17" s="50"/>
      <c r="N17" s="89"/>
      <c r="O17" s="50"/>
      <c r="P17" s="50"/>
    </row>
    <row r="18" spans="1:16" ht="40.049999999999997" customHeight="1" x14ac:dyDescent="0.45">
      <c r="A18" s="74" t="s">
        <v>340</v>
      </c>
      <c r="B18" s="75" t="s">
        <v>209</v>
      </c>
      <c r="C18" s="94"/>
      <c r="D18" s="49">
        <f t="shared" si="7"/>
        <v>0</v>
      </c>
      <c r="E18" s="49">
        <v>0</v>
      </c>
      <c r="F18" s="49">
        <v>0</v>
      </c>
      <c r="G18" s="49">
        <v>0</v>
      </c>
      <c r="H18" s="49">
        <v>0</v>
      </c>
      <c r="I18" s="76">
        <f t="shared" si="5"/>
        <v>0</v>
      </c>
      <c r="J18" s="83">
        <f t="shared" si="6"/>
        <v>0</v>
      </c>
      <c r="K18" s="50"/>
      <c r="L18" s="50"/>
      <c r="M18" s="50"/>
      <c r="N18" s="89"/>
      <c r="O18" s="50"/>
      <c r="P18" s="50"/>
    </row>
    <row r="19" spans="1:16" ht="40.049999999999997" customHeight="1" x14ac:dyDescent="0.45">
      <c r="A19" s="74" t="s">
        <v>341</v>
      </c>
      <c r="B19" s="75" t="s">
        <v>197</v>
      </c>
      <c r="C19" s="94"/>
      <c r="D19" s="49">
        <f t="shared" si="7"/>
        <v>0</v>
      </c>
      <c r="E19" s="49">
        <v>0</v>
      </c>
      <c r="F19" s="49">
        <v>0</v>
      </c>
      <c r="G19" s="49">
        <v>0</v>
      </c>
      <c r="H19" s="49">
        <v>0</v>
      </c>
      <c r="I19" s="76">
        <f t="shared" si="5"/>
        <v>0</v>
      </c>
      <c r="J19" s="83">
        <f t="shared" si="6"/>
        <v>0</v>
      </c>
      <c r="K19" s="50"/>
      <c r="L19" s="50"/>
      <c r="M19" s="50"/>
      <c r="N19" s="89"/>
      <c r="O19" s="50"/>
      <c r="P19" s="50"/>
    </row>
    <row r="20" spans="1:16" ht="40.049999999999997" customHeight="1" x14ac:dyDescent="0.45">
      <c r="A20" s="74" t="s">
        <v>349</v>
      </c>
      <c r="B20" s="75" t="s">
        <v>417</v>
      </c>
      <c r="C20" s="92">
        <f>IF(OECD_GuidelinesforMNEs="yes",1,0)</f>
        <v>0</v>
      </c>
      <c r="D20" s="49">
        <f t="shared" ref="D20:D21" si="8">IF(C20="",0,C20)</f>
        <v>0</v>
      </c>
      <c r="E20" s="49">
        <v>0</v>
      </c>
      <c r="F20" s="49">
        <v>0</v>
      </c>
      <c r="G20" s="49">
        <v>0</v>
      </c>
      <c r="H20" s="49">
        <v>0</v>
      </c>
      <c r="I20" s="76">
        <f t="shared" si="5"/>
        <v>0</v>
      </c>
      <c r="J20" s="83">
        <f t="shared" si="6"/>
        <v>0</v>
      </c>
      <c r="K20" s="50"/>
      <c r="L20" s="50"/>
      <c r="M20" s="50"/>
      <c r="N20" s="89"/>
      <c r="O20" s="50"/>
      <c r="P20" s="50"/>
    </row>
    <row r="21" spans="1:16" ht="40.5" customHeight="1" x14ac:dyDescent="0.45">
      <c r="A21" s="74" t="s">
        <v>350</v>
      </c>
      <c r="B21" s="75" t="s">
        <v>192</v>
      </c>
      <c r="C21" s="94"/>
      <c r="D21" s="49">
        <f t="shared" si="8"/>
        <v>0</v>
      </c>
      <c r="E21" s="49">
        <v>0</v>
      </c>
      <c r="F21" s="49">
        <v>0</v>
      </c>
      <c r="G21" s="49">
        <v>0</v>
      </c>
      <c r="H21" s="49">
        <v>0</v>
      </c>
      <c r="I21" s="76">
        <f t="shared" si="5"/>
        <v>0</v>
      </c>
      <c r="J21" s="83">
        <f t="shared" si="6"/>
        <v>0</v>
      </c>
      <c r="K21" s="50"/>
      <c r="L21" s="50"/>
      <c r="M21" s="50"/>
      <c r="N21" s="89"/>
      <c r="O21" s="50"/>
      <c r="P21" s="50"/>
    </row>
    <row r="22" spans="1:16" s="54" customFormat="1" ht="40.049999999999997" customHeight="1" x14ac:dyDescent="0.45">
      <c r="A22" s="78" t="s">
        <v>182</v>
      </c>
      <c r="B22" s="79"/>
      <c r="C22" s="95"/>
      <c r="D22" s="52">
        <f>AVERAGE(D4:D21)*10</f>
        <v>0</v>
      </c>
      <c r="E22" s="51"/>
      <c r="F22" s="51"/>
      <c r="G22" s="51"/>
      <c r="H22" s="51"/>
      <c r="I22" s="80" t="str">
        <f>IFERROR(J22/D22,"")</f>
        <v/>
      </c>
      <c r="J22" s="84">
        <f>AVERAGE(J4:J21)*10</f>
        <v>0</v>
      </c>
      <c r="K22" s="53"/>
      <c r="L22" s="53"/>
      <c r="M22" s="53"/>
      <c r="N22" s="90"/>
      <c r="O22" s="53"/>
      <c r="P22" s="53"/>
    </row>
    <row r="23" spans="1:16" ht="13.15" x14ac:dyDescent="0.45">
      <c r="A23" s="81" t="s">
        <v>302</v>
      </c>
      <c r="B23" s="82"/>
      <c r="C23" s="96"/>
      <c r="D23" s="56">
        <f>D22/10</f>
        <v>0</v>
      </c>
      <c r="E23" s="55"/>
      <c r="F23" s="55"/>
      <c r="G23" s="55"/>
      <c r="H23" s="55"/>
      <c r="I23" s="85"/>
      <c r="J23" s="86">
        <f>J22/10</f>
        <v>0</v>
      </c>
      <c r="K23" s="57"/>
      <c r="L23" s="57"/>
      <c r="M23" s="57"/>
      <c r="N23" s="91"/>
      <c r="O23" s="57"/>
      <c r="P23" s="57"/>
    </row>
  </sheetData>
  <customSheetViews>
    <customSheetView guid="{4F865F69-4110-4E3D-BDF1-E656C591F0E8}" scale="80">
      <selection activeCell="C16" sqref="C16"/>
      <pageMargins left="0.7" right="0.7" top="0.75" bottom="0.75" header="0.3" footer="0.3"/>
      <pageSetup paperSize="9" orientation="portrait" r:id="rId1"/>
    </customSheetView>
  </customSheetView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DropDown="1" showErrorMessage="1" error="Please insert 0, 1 or n.a.!" xr:uid="{00000000-0002-0000-0B00-000000000000}">
          <x14:formula1>
            <xm:f>'Data vals &amp; cals'!$A$2:$A$4</xm:f>
          </x14:formula1>
          <xm:sqref>E4:H11 E13:H21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585855"/>
  </sheetPr>
  <dimension ref="A1:P21"/>
  <sheetViews>
    <sheetView zoomScale="80" zoomScaleNormal="80" workbookViewId="0">
      <pane xSplit="2" ySplit="3" topLeftCell="C4" activePane="bottomRight" state="frozen"/>
      <selection activeCell="M2" sqref="M2"/>
      <selection pane="topRight" activeCell="M2" sqref="M2"/>
      <selection pane="bottomLeft" activeCell="M2" sqref="M2"/>
      <selection pane="bottomRight" activeCell="M2" sqref="M2"/>
    </sheetView>
  </sheetViews>
  <sheetFormatPr defaultColWidth="9.06640625" defaultRowHeight="12.75" x14ac:dyDescent="0.45"/>
  <cols>
    <col min="1" max="1" width="4.73046875" style="58" customWidth="1"/>
    <col min="2" max="2" width="62.06640625" style="48" customWidth="1"/>
    <col min="3" max="8" width="5.73046875" style="41" customWidth="1"/>
    <col min="9" max="10" width="6.06640625" style="41" customWidth="1"/>
    <col min="11" max="16" width="20.73046875" style="41" customWidth="1"/>
    <col min="17" max="16384" width="9.06640625" style="41"/>
  </cols>
  <sheetData>
    <row r="1" spans="1:16" ht="20.2" customHeight="1" x14ac:dyDescent="0.45">
      <c r="A1" s="36" t="s">
        <v>184</v>
      </c>
      <c r="B1" s="37"/>
      <c r="C1" s="36" t="s">
        <v>520</v>
      </c>
      <c r="D1" s="36"/>
      <c r="E1" s="36"/>
      <c r="F1" s="36"/>
      <c r="G1" s="36"/>
      <c r="H1" s="36"/>
      <c r="I1" s="36"/>
      <c r="J1" s="36"/>
      <c r="K1" s="36"/>
      <c r="L1" s="36"/>
      <c r="M1" s="36"/>
      <c r="N1" s="36"/>
      <c r="O1" s="36"/>
      <c r="P1" s="36"/>
    </row>
    <row r="2" spans="1:16" s="44" customFormat="1" ht="146.19999999999999" customHeight="1" x14ac:dyDescent="0.4">
      <c r="A2" s="67" t="s">
        <v>68</v>
      </c>
      <c r="B2" s="68"/>
      <c r="C2" s="69" t="s">
        <v>180</v>
      </c>
      <c r="D2" s="43" t="s">
        <v>178</v>
      </c>
      <c r="E2" s="118" t="s">
        <v>54</v>
      </c>
      <c r="F2" s="118" t="s">
        <v>55</v>
      </c>
      <c r="G2" s="119" t="s">
        <v>304</v>
      </c>
      <c r="H2" s="119" t="s">
        <v>305</v>
      </c>
      <c r="I2" s="70" t="s">
        <v>181</v>
      </c>
      <c r="J2" s="70" t="s">
        <v>301</v>
      </c>
      <c r="K2" s="60" t="s">
        <v>56</v>
      </c>
      <c r="L2" s="60" t="s">
        <v>314</v>
      </c>
      <c r="M2" s="61" t="s">
        <v>315</v>
      </c>
      <c r="N2" s="87" t="s">
        <v>316</v>
      </c>
      <c r="O2" s="61" t="s">
        <v>317</v>
      </c>
      <c r="P2" s="60" t="s">
        <v>318</v>
      </c>
    </row>
    <row r="3" spans="1:16" s="47" customFormat="1" ht="30" customHeight="1" x14ac:dyDescent="0.45">
      <c r="A3" s="71" t="s">
        <v>298</v>
      </c>
      <c r="B3" s="72"/>
      <c r="C3" s="73"/>
      <c r="D3" s="45"/>
      <c r="E3" s="45"/>
      <c r="F3" s="45"/>
      <c r="G3" s="45"/>
      <c r="H3" s="45"/>
      <c r="I3" s="73"/>
      <c r="J3" s="73"/>
      <c r="K3" s="46"/>
      <c r="L3" s="46"/>
      <c r="M3" s="46"/>
      <c r="N3" s="88"/>
      <c r="O3" s="46"/>
      <c r="P3" s="46"/>
    </row>
    <row r="4" spans="1:16" ht="40.049999999999997" customHeight="1" x14ac:dyDescent="0.45">
      <c r="A4" s="74" t="s">
        <v>320</v>
      </c>
      <c r="B4" s="75" t="s">
        <v>125</v>
      </c>
      <c r="C4" s="92"/>
      <c r="D4" s="49">
        <f t="shared" ref="D4" si="0">IF(C4="",0,C4)</f>
        <v>0</v>
      </c>
      <c r="E4" s="49">
        <v>0</v>
      </c>
      <c r="F4" s="49" t="s">
        <v>57</v>
      </c>
      <c r="G4" s="49">
        <v>0</v>
      </c>
      <c r="H4" s="49">
        <v>0</v>
      </c>
      <c r="I4" s="76">
        <f t="shared" ref="I4:I10" si="1">IF(AND(D4=0,SUM(E4:H4)&gt;0),"ERROR",IF(D4="n.a.","n.a.",IF(D4=0,0,IF(COUNTIF(E4:H4,"n.a.")=4,"n.a.",IF(COUNTIF(E4:H4,1)=4,1,0.5+(((COUNTIF(E4:H4,"1"))/(4-COUNTIF(E4:H4,"n.a.")))*0.5))))))</f>
        <v>0</v>
      </c>
      <c r="J4" s="83">
        <f>IF(I4="n.a.",D4,D4*I4)</f>
        <v>0</v>
      </c>
      <c r="K4" s="50"/>
      <c r="L4" s="50"/>
      <c r="M4" s="50"/>
      <c r="N4" s="89"/>
      <c r="O4" s="50"/>
      <c r="P4" s="50"/>
    </row>
    <row r="5" spans="1:16" ht="40.049999999999997" customHeight="1" x14ac:dyDescent="0.45">
      <c r="A5" s="74" t="s">
        <v>321</v>
      </c>
      <c r="B5" s="75" t="s">
        <v>84</v>
      </c>
      <c r="C5" s="92"/>
      <c r="D5" s="49">
        <f t="shared" ref="D5:D10" si="2">IF(C5="",0,C5)</f>
        <v>0</v>
      </c>
      <c r="E5" s="49">
        <v>0</v>
      </c>
      <c r="F5" s="49" t="s">
        <v>57</v>
      </c>
      <c r="G5" s="49">
        <v>0</v>
      </c>
      <c r="H5" s="49">
        <v>0</v>
      </c>
      <c r="I5" s="76">
        <f t="shared" si="1"/>
        <v>0</v>
      </c>
      <c r="J5" s="83">
        <f t="shared" ref="J5:J10" si="3">IF(I5="n.a.",D5,D5*I5)</f>
        <v>0</v>
      </c>
      <c r="K5" s="50"/>
      <c r="L5" s="50"/>
      <c r="M5" s="50"/>
      <c r="N5" s="89"/>
      <c r="O5" s="50"/>
      <c r="P5" s="50"/>
    </row>
    <row r="6" spans="1:16" ht="40.049999999999997" customHeight="1" x14ac:dyDescent="0.45">
      <c r="A6" s="74" t="s">
        <v>322</v>
      </c>
      <c r="B6" s="75" t="s">
        <v>126</v>
      </c>
      <c r="C6" s="92"/>
      <c r="D6" s="49">
        <f t="shared" si="2"/>
        <v>0</v>
      </c>
      <c r="E6" s="49">
        <v>0</v>
      </c>
      <c r="F6" s="49" t="s">
        <v>57</v>
      </c>
      <c r="G6" s="49">
        <v>0</v>
      </c>
      <c r="H6" s="49">
        <v>0</v>
      </c>
      <c r="I6" s="76">
        <f t="shared" si="1"/>
        <v>0</v>
      </c>
      <c r="J6" s="83">
        <f t="shared" si="3"/>
        <v>0</v>
      </c>
      <c r="K6" s="50"/>
      <c r="L6" s="50"/>
      <c r="M6" s="50"/>
      <c r="N6" s="89"/>
      <c r="O6" s="50"/>
      <c r="P6" s="50"/>
    </row>
    <row r="7" spans="1:16" ht="40.049999999999997" customHeight="1" x14ac:dyDescent="0.45">
      <c r="A7" s="74" t="s">
        <v>324</v>
      </c>
      <c r="B7" s="75" t="s">
        <v>127</v>
      </c>
      <c r="C7" s="92"/>
      <c r="D7" s="49">
        <f t="shared" si="2"/>
        <v>0</v>
      </c>
      <c r="E7" s="49">
        <v>0</v>
      </c>
      <c r="F7" s="49" t="s">
        <v>57</v>
      </c>
      <c r="G7" s="49">
        <v>0</v>
      </c>
      <c r="H7" s="49">
        <v>0</v>
      </c>
      <c r="I7" s="76">
        <f t="shared" si="1"/>
        <v>0</v>
      </c>
      <c r="J7" s="83">
        <f t="shared" si="3"/>
        <v>0</v>
      </c>
      <c r="K7" s="50"/>
      <c r="L7" s="50"/>
      <c r="M7" s="50"/>
      <c r="N7" s="89"/>
      <c r="O7" s="50"/>
      <c r="P7" s="50"/>
    </row>
    <row r="8" spans="1:16" ht="40.049999999999997" customHeight="1" x14ac:dyDescent="0.45">
      <c r="A8" s="74" t="s">
        <v>325</v>
      </c>
      <c r="B8" s="75" t="s">
        <v>85</v>
      </c>
      <c r="C8" s="92"/>
      <c r="D8" s="49">
        <f t="shared" si="2"/>
        <v>0</v>
      </c>
      <c r="E8" s="49">
        <v>0</v>
      </c>
      <c r="F8" s="49" t="s">
        <v>57</v>
      </c>
      <c r="G8" s="49">
        <v>0</v>
      </c>
      <c r="H8" s="49">
        <v>0</v>
      </c>
      <c r="I8" s="76">
        <f t="shared" si="1"/>
        <v>0</v>
      </c>
      <c r="J8" s="83">
        <f t="shared" si="3"/>
        <v>0</v>
      </c>
      <c r="K8" s="50"/>
      <c r="L8" s="50"/>
      <c r="M8" s="50"/>
      <c r="N8" s="89"/>
      <c r="O8" s="50"/>
      <c r="P8" s="50"/>
    </row>
    <row r="9" spans="1:16" ht="40.049999999999997" customHeight="1" x14ac:dyDescent="0.45">
      <c r="A9" s="74" t="s">
        <v>327</v>
      </c>
      <c r="B9" s="75" t="s">
        <v>86</v>
      </c>
      <c r="C9" s="92"/>
      <c r="D9" s="49">
        <f t="shared" si="2"/>
        <v>0</v>
      </c>
      <c r="E9" s="49">
        <v>0</v>
      </c>
      <c r="F9" s="49" t="s">
        <v>57</v>
      </c>
      <c r="G9" s="49">
        <v>0</v>
      </c>
      <c r="H9" s="49">
        <v>0</v>
      </c>
      <c r="I9" s="76">
        <f t="shared" si="1"/>
        <v>0</v>
      </c>
      <c r="J9" s="83">
        <f t="shared" si="3"/>
        <v>0</v>
      </c>
      <c r="K9" s="50"/>
      <c r="L9" s="50"/>
      <c r="M9" s="50"/>
      <c r="N9" s="89"/>
      <c r="O9" s="50"/>
      <c r="P9" s="50"/>
    </row>
    <row r="10" spans="1:16" ht="40.049999999999997" customHeight="1" x14ac:dyDescent="0.45">
      <c r="A10" s="74" t="s">
        <v>329</v>
      </c>
      <c r="B10" s="75" t="s">
        <v>424</v>
      </c>
      <c r="C10" s="92"/>
      <c r="D10" s="49">
        <f t="shared" si="2"/>
        <v>0</v>
      </c>
      <c r="E10" s="49">
        <v>0</v>
      </c>
      <c r="F10" s="49" t="s">
        <v>57</v>
      </c>
      <c r="G10" s="49">
        <v>0</v>
      </c>
      <c r="H10" s="49">
        <v>0</v>
      </c>
      <c r="I10" s="76">
        <f t="shared" si="1"/>
        <v>0</v>
      </c>
      <c r="J10" s="83">
        <f t="shared" si="3"/>
        <v>0</v>
      </c>
      <c r="K10" s="50"/>
      <c r="L10" s="50"/>
      <c r="M10" s="50"/>
      <c r="N10" s="89"/>
      <c r="O10" s="50"/>
      <c r="P10" s="50"/>
    </row>
    <row r="11" spans="1:16" ht="40.049999999999997" customHeight="1" x14ac:dyDescent="0.45">
      <c r="A11" s="74" t="s">
        <v>330</v>
      </c>
      <c r="B11" s="75" t="s">
        <v>212</v>
      </c>
      <c r="C11" s="92"/>
      <c r="D11" s="49">
        <f t="shared" ref="D11:D19" si="4">IF(C11="",0,C11)</f>
        <v>0</v>
      </c>
      <c r="E11" s="49">
        <v>0</v>
      </c>
      <c r="F11" s="49" t="s">
        <v>57</v>
      </c>
      <c r="G11" s="49">
        <v>0</v>
      </c>
      <c r="H11" s="49">
        <v>0</v>
      </c>
      <c r="I11" s="76">
        <f t="shared" ref="I11:I19" si="5">IF(AND(D11=0,SUM(E11:H11)&gt;0),"ERROR",IF(D11="n.a.","n.a.",IF(D11=0,0,IF(COUNTIF(E11:H11,"n.a.")=4,"n.a.",IF(COUNTIF(E11:H11,1)=4,1,0.5+(((COUNTIF(E11:H11,"1"))/(4-COUNTIF(E11:H11,"n.a.")))*0.5))))))</f>
        <v>0</v>
      </c>
      <c r="J11" s="83">
        <f t="shared" ref="J11:J19" si="6">IF(I11="n.a.",D11,D11*I11)</f>
        <v>0</v>
      </c>
      <c r="K11" s="50"/>
      <c r="L11" s="50"/>
      <c r="M11" s="50"/>
      <c r="N11" s="89"/>
      <c r="O11" s="50"/>
      <c r="P11" s="50"/>
    </row>
    <row r="12" spans="1:16" ht="40.049999999999997" customHeight="1" x14ac:dyDescent="0.45">
      <c r="A12" s="74" t="s">
        <v>332</v>
      </c>
      <c r="B12" s="75" t="s">
        <v>425</v>
      </c>
      <c r="C12" s="92"/>
      <c r="D12" s="49">
        <f t="shared" si="4"/>
        <v>0</v>
      </c>
      <c r="E12" s="49">
        <v>0</v>
      </c>
      <c r="F12" s="49" t="s">
        <v>57</v>
      </c>
      <c r="G12" s="49">
        <v>0</v>
      </c>
      <c r="H12" s="49">
        <v>0</v>
      </c>
      <c r="I12" s="76">
        <f t="shared" si="5"/>
        <v>0</v>
      </c>
      <c r="J12" s="83">
        <f t="shared" si="6"/>
        <v>0</v>
      </c>
      <c r="K12" s="50"/>
      <c r="L12" s="50"/>
      <c r="M12" s="50"/>
      <c r="N12" s="89"/>
      <c r="O12" s="50"/>
      <c r="P12" s="50"/>
    </row>
    <row r="13" spans="1:16" ht="40.049999999999997" customHeight="1" x14ac:dyDescent="0.45">
      <c r="A13" s="74" t="s">
        <v>334</v>
      </c>
      <c r="B13" s="75" t="s">
        <v>426</v>
      </c>
      <c r="C13" s="92"/>
      <c r="D13" s="49">
        <f t="shared" si="4"/>
        <v>0</v>
      </c>
      <c r="E13" s="49">
        <v>0</v>
      </c>
      <c r="F13" s="49" t="s">
        <v>57</v>
      </c>
      <c r="G13" s="49">
        <v>0</v>
      </c>
      <c r="H13" s="49">
        <v>0</v>
      </c>
      <c r="I13" s="76">
        <f t="shared" si="5"/>
        <v>0</v>
      </c>
      <c r="J13" s="83">
        <f t="shared" si="6"/>
        <v>0</v>
      </c>
      <c r="K13" s="50"/>
      <c r="L13" s="50"/>
      <c r="M13" s="50"/>
      <c r="N13" s="89"/>
      <c r="O13" s="50"/>
      <c r="P13" s="50"/>
    </row>
    <row r="14" spans="1:16" ht="40.049999999999997" customHeight="1" x14ac:dyDescent="0.45">
      <c r="A14" s="74" t="s">
        <v>336</v>
      </c>
      <c r="B14" s="75" t="s">
        <v>427</v>
      </c>
      <c r="C14" s="92"/>
      <c r="D14" s="49">
        <f t="shared" si="4"/>
        <v>0</v>
      </c>
      <c r="E14" s="49">
        <v>0</v>
      </c>
      <c r="F14" s="49" t="s">
        <v>57</v>
      </c>
      <c r="G14" s="49">
        <v>0</v>
      </c>
      <c r="H14" s="49">
        <v>0</v>
      </c>
      <c r="I14" s="76">
        <f t="shared" si="5"/>
        <v>0</v>
      </c>
      <c r="J14" s="83">
        <f t="shared" si="6"/>
        <v>0</v>
      </c>
      <c r="K14" s="50"/>
      <c r="L14" s="50"/>
      <c r="M14" s="50"/>
      <c r="N14" s="89"/>
      <c r="O14" s="50"/>
      <c r="P14" s="50"/>
    </row>
    <row r="15" spans="1:16" ht="40.049999999999997" customHeight="1" x14ac:dyDescent="0.45">
      <c r="A15" s="74" t="s">
        <v>337</v>
      </c>
      <c r="B15" s="75" t="s">
        <v>213</v>
      </c>
      <c r="C15" s="92"/>
      <c r="D15" s="49">
        <f t="shared" si="4"/>
        <v>0</v>
      </c>
      <c r="E15" s="49">
        <v>0</v>
      </c>
      <c r="F15" s="49" t="s">
        <v>57</v>
      </c>
      <c r="G15" s="49">
        <v>0</v>
      </c>
      <c r="H15" s="49">
        <v>0</v>
      </c>
      <c r="I15" s="76">
        <f t="shared" si="5"/>
        <v>0</v>
      </c>
      <c r="J15" s="83">
        <f t="shared" si="6"/>
        <v>0</v>
      </c>
      <c r="K15" s="50"/>
      <c r="L15" s="50"/>
      <c r="M15" s="50"/>
      <c r="N15" s="89"/>
      <c r="O15" s="50"/>
      <c r="P15" s="50"/>
    </row>
    <row r="16" spans="1:16" ht="40.049999999999997" customHeight="1" x14ac:dyDescent="0.45">
      <c r="A16" s="74" t="s">
        <v>338</v>
      </c>
      <c r="B16" s="75" t="s">
        <v>210</v>
      </c>
      <c r="C16" s="92"/>
      <c r="D16" s="49">
        <f t="shared" si="4"/>
        <v>0</v>
      </c>
      <c r="E16" s="49">
        <v>0</v>
      </c>
      <c r="F16" s="49" t="s">
        <v>57</v>
      </c>
      <c r="G16" s="49">
        <v>0</v>
      </c>
      <c r="H16" s="49">
        <v>0</v>
      </c>
      <c r="I16" s="76">
        <f t="shared" si="5"/>
        <v>0</v>
      </c>
      <c r="J16" s="83">
        <f t="shared" si="6"/>
        <v>0</v>
      </c>
      <c r="K16" s="50"/>
      <c r="L16" s="50"/>
      <c r="M16" s="50"/>
      <c r="N16" s="89"/>
      <c r="O16" s="50"/>
      <c r="P16" s="50"/>
    </row>
    <row r="17" spans="1:16" ht="40.049999999999997" customHeight="1" x14ac:dyDescent="0.45">
      <c r="A17" s="74" t="s">
        <v>340</v>
      </c>
      <c r="B17" s="75" t="s">
        <v>211</v>
      </c>
      <c r="C17" s="93"/>
      <c r="D17" s="49">
        <f t="shared" si="4"/>
        <v>0</v>
      </c>
      <c r="E17" s="49">
        <v>0</v>
      </c>
      <c r="F17" s="49" t="s">
        <v>57</v>
      </c>
      <c r="G17" s="49">
        <v>0</v>
      </c>
      <c r="H17" s="49">
        <v>0</v>
      </c>
      <c r="I17" s="76">
        <f t="shared" si="5"/>
        <v>0</v>
      </c>
      <c r="J17" s="83">
        <f t="shared" si="6"/>
        <v>0</v>
      </c>
      <c r="K17" s="50"/>
      <c r="L17" s="50"/>
      <c r="M17" s="50"/>
      <c r="N17" s="89"/>
      <c r="O17" s="50"/>
      <c r="P17" s="50"/>
    </row>
    <row r="18" spans="1:16" ht="40.049999999999997" customHeight="1" x14ac:dyDescent="0.45">
      <c r="A18" s="74" t="s">
        <v>341</v>
      </c>
      <c r="B18" s="75" t="s">
        <v>128</v>
      </c>
      <c r="C18" s="94"/>
      <c r="D18" s="49">
        <f t="shared" si="4"/>
        <v>0</v>
      </c>
      <c r="E18" s="49">
        <v>0</v>
      </c>
      <c r="F18" s="49" t="s">
        <v>57</v>
      </c>
      <c r="G18" s="49">
        <v>0</v>
      </c>
      <c r="H18" s="49">
        <v>0</v>
      </c>
      <c r="I18" s="76">
        <f t="shared" si="5"/>
        <v>0</v>
      </c>
      <c r="J18" s="83">
        <f t="shared" si="6"/>
        <v>0</v>
      </c>
      <c r="K18" s="50"/>
      <c r="L18" s="50"/>
      <c r="M18" s="132" t="s">
        <v>514</v>
      </c>
      <c r="N18" s="89"/>
      <c r="O18" s="50"/>
      <c r="P18" s="50"/>
    </row>
    <row r="19" spans="1:16" ht="40.049999999999997" customHeight="1" x14ac:dyDescent="0.45">
      <c r="A19" s="74" t="s">
        <v>349</v>
      </c>
      <c r="B19" s="75" t="s">
        <v>428</v>
      </c>
      <c r="C19" s="94"/>
      <c r="D19" s="49">
        <f t="shared" si="4"/>
        <v>0</v>
      </c>
      <c r="E19" s="49">
        <v>0</v>
      </c>
      <c r="F19" s="49" t="s">
        <v>57</v>
      </c>
      <c r="G19" s="49">
        <v>0</v>
      </c>
      <c r="H19" s="49">
        <v>0</v>
      </c>
      <c r="I19" s="76">
        <f t="shared" si="5"/>
        <v>0</v>
      </c>
      <c r="J19" s="83">
        <f t="shared" si="6"/>
        <v>0</v>
      </c>
      <c r="K19" s="50"/>
      <c r="L19" s="50"/>
      <c r="M19" s="132" t="s">
        <v>514</v>
      </c>
      <c r="N19" s="89"/>
      <c r="O19" s="50"/>
      <c r="P19" s="50"/>
    </row>
    <row r="20" spans="1:16" s="54" customFormat="1" ht="40.049999999999997" customHeight="1" x14ac:dyDescent="0.45">
      <c r="A20" s="78" t="s">
        <v>182</v>
      </c>
      <c r="B20" s="79"/>
      <c r="C20" s="95"/>
      <c r="D20" s="52">
        <f>AVERAGE(D4:D19)*10</f>
        <v>0</v>
      </c>
      <c r="E20" s="51"/>
      <c r="F20" s="51"/>
      <c r="G20" s="51"/>
      <c r="H20" s="51"/>
      <c r="I20" s="80" t="str">
        <f>IFERROR(J20/D20,"")</f>
        <v/>
      </c>
      <c r="J20" s="84">
        <f>AVERAGE(J4:J19)*10</f>
        <v>0</v>
      </c>
      <c r="K20" s="53"/>
      <c r="L20" s="53"/>
      <c r="M20" s="53"/>
      <c r="N20" s="90"/>
      <c r="O20" s="53"/>
      <c r="P20" s="53"/>
    </row>
    <row r="21" spans="1:16" ht="13.15" x14ac:dyDescent="0.45">
      <c r="A21" s="81" t="s">
        <v>302</v>
      </c>
      <c r="B21" s="82"/>
      <c r="C21" s="96"/>
      <c r="D21" s="56">
        <f>D20/10</f>
        <v>0</v>
      </c>
      <c r="E21" s="55"/>
      <c r="F21" s="55"/>
      <c r="G21" s="55"/>
      <c r="H21" s="55"/>
      <c r="I21" s="85"/>
      <c r="J21" s="86">
        <f>J20/10</f>
        <v>0</v>
      </c>
      <c r="K21" s="57"/>
      <c r="L21" s="57"/>
      <c r="M21" s="57"/>
      <c r="N21" s="91"/>
      <c r="O21" s="57"/>
      <c r="P21" s="57"/>
    </row>
  </sheetData>
  <customSheetViews>
    <customSheetView guid="{4F865F69-4110-4E3D-BDF1-E656C591F0E8}" scale="80" topLeftCell="B1">
      <pane xSplit="8" ySplit="2" topLeftCell="J3" activePane="bottomRight" state="frozen"/>
      <selection pane="bottomRight" activeCell="C13" sqref="C13"/>
      <pageMargins left="0.7" right="0.7" top="0.75" bottom="0.75" header="0.3" footer="0.3"/>
      <pageSetup paperSize="9" orientation="portrait" r:id="rId1"/>
    </customSheetView>
  </customSheetView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DropDown="1" showErrorMessage="1" error="Please insert 0, 1 or n.a.!" xr:uid="{00000000-0002-0000-0C00-000000000000}">
          <x14:formula1>
            <xm:f>'Data vals &amp; cals'!$A$2:$A$4</xm:f>
          </x14:formula1>
          <xm:sqref>E4:H19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585855"/>
  </sheetPr>
  <dimension ref="A1:P24"/>
  <sheetViews>
    <sheetView zoomScale="80" zoomScaleNormal="80" workbookViewId="0">
      <pane xSplit="2" ySplit="3" topLeftCell="C4" activePane="bottomRight" state="frozen"/>
      <selection activeCell="M2" sqref="M2"/>
      <selection pane="topRight" activeCell="M2" sqref="M2"/>
      <selection pane="bottomLeft" activeCell="M2" sqref="M2"/>
      <selection pane="bottomRight" activeCell="M2" sqref="M2"/>
    </sheetView>
  </sheetViews>
  <sheetFormatPr defaultColWidth="9.06640625" defaultRowHeight="12.75" x14ac:dyDescent="0.45"/>
  <cols>
    <col min="1" max="1" width="4.73046875" style="58" customWidth="1"/>
    <col min="2" max="2" width="62.06640625" style="48" customWidth="1"/>
    <col min="3" max="8" width="5.73046875" style="41" customWidth="1"/>
    <col min="9" max="10" width="6.06640625" style="41" customWidth="1"/>
    <col min="11" max="16" width="20.73046875" style="41" customWidth="1"/>
    <col min="17" max="16384" width="9.06640625" style="41"/>
  </cols>
  <sheetData>
    <row r="1" spans="1:16" ht="20.2" customHeight="1" x14ac:dyDescent="0.45">
      <c r="A1" s="36" t="s">
        <v>184</v>
      </c>
      <c r="B1" s="37"/>
      <c r="C1" s="36" t="s">
        <v>520</v>
      </c>
      <c r="D1" s="36"/>
      <c r="E1" s="36"/>
      <c r="F1" s="36"/>
      <c r="G1" s="36"/>
      <c r="H1" s="36"/>
      <c r="I1" s="36"/>
      <c r="J1" s="36"/>
      <c r="K1" s="36"/>
      <c r="L1" s="36"/>
      <c r="M1" s="36"/>
      <c r="N1" s="36"/>
      <c r="O1" s="36"/>
      <c r="P1" s="36"/>
    </row>
    <row r="2" spans="1:16" s="44" customFormat="1" ht="146.19999999999999" customHeight="1" x14ac:dyDescent="0.4">
      <c r="A2" s="67" t="s">
        <v>165</v>
      </c>
      <c r="B2" s="68"/>
      <c r="C2" s="69" t="s">
        <v>180</v>
      </c>
      <c r="D2" s="43" t="s">
        <v>178</v>
      </c>
      <c r="E2" s="118" t="s">
        <v>54</v>
      </c>
      <c r="F2" s="118" t="s">
        <v>55</v>
      </c>
      <c r="G2" s="119" t="s">
        <v>304</v>
      </c>
      <c r="H2" s="119" t="s">
        <v>305</v>
      </c>
      <c r="I2" s="70" t="s">
        <v>181</v>
      </c>
      <c r="J2" s="70" t="s">
        <v>301</v>
      </c>
      <c r="K2" s="60" t="s">
        <v>56</v>
      </c>
      <c r="L2" s="60" t="s">
        <v>314</v>
      </c>
      <c r="M2" s="61" t="s">
        <v>315</v>
      </c>
      <c r="N2" s="87" t="s">
        <v>316</v>
      </c>
      <c r="O2" s="61" t="s">
        <v>317</v>
      </c>
      <c r="P2" s="60" t="s">
        <v>318</v>
      </c>
    </row>
    <row r="3" spans="1:16" s="47" customFormat="1" ht="30" customHeight="1" x14ac:dyDescent="0.45">
      <c r="A3" s="71" t="s">
        <v>298</v>
      </c>
      <c r="B3" s="72"/>
      <c r="C3" s="73"/>
      <c r="D3" s="45"/>
      <c r="E3" s="45"/>
      <c r="F3" s="45"/>
      <c r="G3" s="45"/>
      <c r="H3" s="45"/>
      <c r="I3" s="73"/>
      <c r="J3" s="73"/>
      <c r="K3" s="46"/>
      <c r="L3" s="46"/>
      <c r="M3" s="46"/>
      <c r="N3" s="88"/>
      <c r="O3" s="46"/>
      <c r="P3" s="46"/>
    </row>
    <row r="4" spans="1:16" ht="40.049999999999997" customHeight="1" x14ac:dyDescent="0.45">
      <c r="A4" s="74" t="s">
        <v>320</v>
      </c>
      <c r="B4" s="75" t="s">
        <v>114</v>
      </c>
      <c r="C4" s="92"/>
      <c r="D4" s="49">
        <f t="shared" ref="D4:D22" si="0">IF(C4="",0,C4)</f>
        <v>0</v>
      </c>
      <c r="E4" s="49">
        <v>0</v>
      </c>
      <c r="F4" s="49" t="s">
        <v>57</v>
      </c>
      <c r="G4" s="49">
        <v>0</v>
      </c>
      <c r="H4" s="49">
        <v>0</v>
      </c>
      <c r="I4" s="76">
        <f t="shared" ref="I4:I22" si="1">IF(AND(D4=0,SUM(E4:H4)&gt;0),"ERROR",IF(D4="n.a.","n.a.",IF(D4=0,0,IF(COUNTIF(E4:H4,"n.a.")=4,"n.a.",IF(COUNTIF(E4:H4,1)=4,1,0.5+(((COUNTIF(E4:H4,"1"))/(4-COUNTIF(E4:H4,"n.a.")))*0.5))))))</f>
        <v>0</v>
      </c>
      <c r="J4" s="83">
        <f t="shared" ref="J4:J22" si="2">IF(I4="n.a.",D4,D4*I4)</f>
        <v>0</v>
      </c>
      <c r="K4" s="50"/>
      <c r="L4" s="50"/>
      <c r="M4" s="50"/>
      <c r="N4" s="89"/>
      <c r="O4" s="50"/>
      <c r="P4" s="50"/>
    </row>
    <row r="5" spans="1:16" ht="40.049999999999997" customHeight="1" x14ac:dyDescent="0.45">
      <c r="A5" s="74" t="s">
        <v>321</v>
      </c>
      <c r="B5" s="75" t="s">
        <v>115</v>
      </c>
      <c r="C5" s="92"/>
      <c r="D5" s="49">
        <f t="shared" si="0"/>
        <v>0</v>
      </c>
      <c r="E5" s="49">
        <v>0</v>
      </c>
      <c r="F5" s="49" t="s">
        <v>57</v>
      </c>
      <c r="G5" s="49">
        <v>0</v>
      </c>
      <c r="H5" s="49">
        <v>0</v>
      </c>
      <c r="I5" s="76">
        <f t="shared" si="1"/>
        <v>0</v>
      </c>
      <c r="J5" s="83">
        <f t="shared" si="2"/>
        <v>0</v>
      </c>
      <c r="K5" s="50"/>
      <c r="L5" s="50"/>
      <c r="M5" s="50"/>
      <c r="N5" s="89"/>
      <c r="O5" s="50"/>
      <c r="P5" s="50"/>
    </row>
    <row r="6" spans="1:16" ht="40.049999999999997" customHeight="1" x14ac:dyDescent="0.45">
      <c r="A6" s="74" t="s">
        <v>322</v>
      </c>
      <c r="B6" s="75" t="s">
        <v>130</v>
      </c>
      <c r="C6" s="92"/>
      <c r="D6" s="49">
        <f t="shared" si="0"/>
        <v>0</v>
      </c>
      <c r="E6" s="49">
        <v>0</v>
      </c>
      <c r="F6" s="49" t="s">
        <v>57</v>
      </c>
      <c r="G6" s="49">
        <v>0</v>
      </c>
      <c r="H6" s="49">
        <v>0</v>
      </c>
      <c r="I6" s="76">
        <f t="shared" si="1"/>
        <v>0</v>
      </c>
      <c r="J6" s="83">
        <f t="shared" si="2"/>
        <v>0</v>
      </c>
      <c r="K6" s="50"/>
      <c r="L6" s="50"/>
      <c r="M6" s="50"/>
      <c r="N6" s="89"/>
      <c r="O6" s="50"/>
      <c r="P6" s="50"/>
    </row>
    <row r="7" spans="1:16" ht="40.049999999999997" customHeight="1" x14ac:dyDescent="0.45">
      <c r="A7" s="74" t="s">
        <v>324</v>
      </c>
      <c r="B7" s="75" t="s">
        <v>131</v>
      </c>
      <c r="C7" s="92"/>
      <c r="D7" s="49">
        <f t="shared" si="0"/>
        <v>0</v>
      </c>
      <c r="E7" s="49">
        <v>0</v>
      </c>
      <c r="F7" s="49" t="s">
        <v>57</v>
      </c>
      <c r="G7" s="49">
        <v>0</v>
      </c>
      <c r="H7" s="49">
        <v>0</v>
      </c>
      <c r="I7" s="76">
        <f t="shared" si="1"/>
        <v>0</v>
      </c>
      <c r="J7" s="83">
        <f t="shared" si="2"/>
        <v>0</v>
      </c>
      <c r="K7" s="50"/>
      <c r="L7" s="50"/>
      <c r="M7" s="50"/>
      <c r="N7" s="89"/>
      <c r="O7" s="50"/>
      <c r="P7" s="50"/>
    </row>
    <row r="8" spans="1:16" ht="40.049999999999997" customHeight="1" x14ac:dyDescent="0.45">
      <c r="A8" s="74" t="s">
        <v>325</v>
      </c>
      <c r="B8" s="75" t="s">
        <v>132</v>
      </c>
      <c r="C8" s="92"/>
      <c r="D8" s="49">
        <f t="shared" si="0"/>
        <v>0</v>
      </c>
      <c r="E8" s="49">
        <v>0</v>
      </c>
      <c r="F8" s="49" t="s">
        <v>57</v>
      </c>
      <c r="G8" s="49">
        <v>0</v>
      </c>
      <c r="H8" s="49">
        <v>0</v>
      </c>
      <c r="I8" s="76">
        <f t="shared" si="1"/>
        <v>0</v>
      </c>
      <c r="J8" s="83">
        <f t="shared" si="2"/>
        <v>0</v>
      </c>
      <c r="K8" s="50"/>
      <c r="L8" s="50"/>
      <c r="M8" s="50"/>
      <c r="N8" s="89"/>
      <c r="O8" s="50"/>
      <c r="P8" s="50"/>
    </row>
    <row r="9" spans="1:16" ht="40.049999999999997" customHeight="1" x14ac:dyDescent="0.45">
      <c r="A9" s="74" t="s">
        <v>327</v>
      </c>
      <c r="B9" s="75" t="s">
        <v>133</v>
      </c>
      <c r="C9" s="92"/>
      <c r="D9" s="49">
        <f t="shared" si="0"/>
        <v>0</v>
      </c>
      <c r="E9" s="49">
        <v>0</v>
      </c>
      <c r="F9" s="49" t="s">
        <v>57</v>
      </c>
      <c r="G9" s="49">
        <v>0</v>
      </c>
      <c r="H9" s="49">
        <v>0</v>
      </c>
      <c r="I9" s="76">
        <f t="shared" si="1"/>
        <v>0</v>
      </c>
      <c r="J9" s="83">
        <f t="shared" si="2"/>
        <v>0</v>
      </c>
      <c r="K9" s="50"/>
      <c r="L9" s="50"/>
      <c r="M9" s="50"/>
      <c r="N9" s="89"/>
      <c r="O9" s="50"/>
      <c r="P9" s="50"/>
    </row>
    <row r="10" spans="1:16" ht="40.049999999999997" customHeight="1" x14ac:dyDescent="0.45">
      <c r="A10" s="74" t="s">
        <v>329</v>
      </c>
      <c r="B10" s="75" t="s">
        <v>134</v>
      </c>
      <c r="C10" s="92"/>
      <c r="D10" s="49">
        <f t="shared" si="0"/>
        <v>0</v>
      </c>
      <c r="E10" s="49">
        <v>0</v>
      </c>
      <c r="F10" s="49" t="s">
        <v>57</v>
      </c>
      <c r="G10" s="49">
        <v>0</v>
      </c>
      <c r="H10" s="49">
        <v>0</v>
      </c>
      <c r="I10" s="76">
        <f t="shared" si="1"/>
        <v>0</v>
      </c>
      <c r="J10" s="83">
        <f t="shared" si="2"/>
        <v>0</v>
      </c>
      <c r="K10" s="50"/>
      <c r="L10" s="50"/>
      <c r="M10" s="50"/>
      <c r="N10" s="89"/>
      <c r="O10" s="50"/>
      <c r="P10" s="50"/>
    </row>
    <row r="11" spans="1:16" ht="40.049999999999997" customHeight="1" x14ac:dyDescent="0.45">
      <c r="A11" s="74" t="s">
        <v>330</v>
      </c>
      <c r="B11" s="75" t="s">
        <v>135</v>
      </c>
      <c r="C11" s="92"/>
      <c r="D11" s="49">
        <f t="shared" si="0"/>
        <v>0</v>
      </c>
      <c r="E11" s="49">
        <v>0</v>
      </c>
      <c r="F11" s="49" t="s">
        <v>57</v>
      </c>
      <c r="G11" s="49">
        <v>0</v>
      </c>
      <c r="H11" s="49">
        <v>0</v>
      </c>
      <c r="I11" s="76">
        <f t="shared" si="1"/>
        <v>0</v>
      </c>
      <c r="J11" s="83">
        <f t="shared" si="2"/>
        <v>0</v>
      </c>
      <c r="K11" s="50"/>
      <c r="L11" s="50"/>
      <c r="M11" s="50"/>
      <c r="N11" s="89"/>
      <c r="O11" s="50"/>
      <c r="P11" s="50"/>
    </row>
    <row r="12" spans="1:16" ht="40.049999999999997" customHeight="1" x14ac:dyDescent="0.45">
      <c r="A12" s="74" t="s">
        <v>332</v>
      </c>
      <c r="B12" s="75" t="s">
        <v>136</v>
      </c>
      <c r="C12" s="92"/>
      <c r="D12" s="49">
        <f t="shared" si="0"/>
        <v>0</v>
      </c>
      <c r="E12" s="49">
        <v>0</v>
      </c>
      <c r="F12" s="49" t="s">
        <v>57</v>
      </c>
      <c r="G12" s="49">
        <v>0</v>
      </c>
      <c r="H12" s="49">
        <v>0</v>
      </c>
      <c r="I12" s="76">
        <f t="shared" si="1"/>
        <v>0</v>
      </c>
      <c r="J12" s="83">
        <f t="shared" si="2"/>
        <v>0</v>
      </c>
      <c r="K12" s="50"/>
      <c r="L12" s="50"/>
      <c r="M12" s="50"/>
      <c r="N12" s="89"/>
      <c r="O12" s="50"/>
      <c r="P12" s="50"/>
    </row>
    <row r="13" spans="1:16" ht="40.049999999999997" customHeight="1" x14ac:dyDescent="0.45">
      <c r="A13" s="74" t="s">
        <v>334</v>
      </c>
      <c r="B13" s="75" t="s">
        <v>137</v>
      </c>
      <c r="C13" s="92"/>
      <c r="D13" s="49">
        <f t="shared" si="0"/>
        <v>0</v>
      </c>
      <c r="E13" s="49">
        <v>0</v>
      </c>
      <c r="F13" s="49" t="s">
        <v>57</v>
      </c>
      <c r="G13" s="49">
        <v>0</v>
      </c>
      <c r="H13" s="49">
        <v>0</v>
      </c>
      <c r="I13" s="76">
        <f t="shared" si="1"/>
        <v>0</v>
      </c>
      <c r="J13" s="83">
        <f t="shared" si="2"/>
        <v>0</v>
      </c>
      <c r="K13" s="50"/>
      <c r="L13" s="50"/>
      <c r="M13" s="50"/>
      <c r="N13" s="89"/>
      <c r="O13" s="50"/>
      <c r="P13" s="50"/>
    </row>
    <row r="14" spans="1:16" ht="40.049999999999997" customHeight="1" x14ac:dyDescent="0.45">
      <c r="A14" s="74" t="s">
        <v>336</v>
      </c>
      <c r="B14" s="75" t="s">
        <v>215</v>
      </c>
      <c r="C14" s="92"/>
      <c r="D14" s="49">
        <f t="shared" si="0"/>
        <v>0</v>
      </c>
      <c r="E14" s="49">
        <v>0</v>
      </c>
      <c r="F14" s="49" t="s">
        <v>57</v>
      </c>
      <c r="G14" s="49">
        <v>0</v>
      </c>
      <c r="H14" s="49">
        <v>0</v>
      </c>
      <c r="I14" s="76">
        <f t="shared" si="1"/>
        <v>0</v>
      </c>
      <c r="J14" s="83">
        <f t="shared" si="2"/>
        <v>0</v>
      </c>
      <c r="K14" s="50"/>
      <c r="L14" s="50"/>
      <c r="M14" s="50"/>
      <c r="N14" s="89"/>
      <c r="O14" s="50"/>
      <c r="P14" s="50"/>
    </row>
    <row r="15" spans="1:16" ht="40.049999999999997" customHeight="1" x14ac:dyDescent="0.45">
      <c r="A15" s="74" t="s">
        <v>337</v>
      </c>
      <c r="B15" s="75" t="s">
        <v>214</v>
      </c>
      <c r="C15" s="92"/>
      <c r="D15" s="49">
        <f t="shared" si="0"/>
        <v>0</v>
      </c>
      <c r="E15" s="49">
        <v>0</v>
      </c>
      <c r="F15" s="49" t="s">
        <v>57</v>
      </c>
      <c r="G15" s="49">
        <v>0</v>
      </c>
      <c r="H15" s="49">
        <v>0</v>
      </c>
      <c r="I15" s="76">
        <f t="shared" si="1"/>
        <v>0</v>
      </c>
      <c r="J15" s="83">
        <f t="shared" si="2"/>
        <v>0</v>
      </c>
      <c r="K15" s="50"/>
      <c r="L15" s="50"/>
      <c r="M15" s="50"/>
      <c r="N15" s="89"/>
      <c r="O15" s="50"/>
      <c r="P15" s="50"/>
    </row>
    <row r="16" spans="1:16" ht="40.049999999999997" customHeight="1" x14ac:dyDescent="0.45">
      <c r="A16" s="74" t="s">
        <v>338</v>
      </c>
      <c r="B16" s="75" t="s">
        <v>138</v>
      </c>
      <c r="C16" s="92"/>
      <c r="D16" s="49">
        <f t="shared" si="0"/>
        <v>0</v>
      </c>
      <c r="E16" s="49">
        <v>0</v>
      </c>
      <c r="F16" s="49" t="s">
        <v>57</v>
      </c>
      <c r="G16" s="49">
        <v>0</v>
      </c>
      <c r="H16" s="49">
        <v>0</v>
      </c>
      <c r="I16" s="76">
        <f t="shared" si="1"/>
        <v>0</v>
      </c>
      <c r="J16" s="83">
        <f t="shared" si="2"/>
        <v>0</v>
      </c>
      <c r="K16" s="50"/>
      <c r="L16" s="50"/>
      <c r="M16" s="50"/>
      <c r="N16" s="89"/>
      <c r="O16" s="50"/>
      <c r="P16" s="50"/>
    </row>
    <row r="17" spans="1:16" ht="40.049999999999997" customHeight="1" x14ac:dyDescent="0.45">
      <c r="A17" s="74" t="s">
        <v>340</v>
      </c>
      <c r="B17" s="75" t="s">
        <v>116</v>
      </c>
      <c r="C17" s="93"/>
      <c r="D17" s="49">
        <f t="shared" si="0"/>
        <v>0</v>
      </c>
      <c r="E17" s="49">
        <v>0</v>
      </c>
      <c r="F17" s="49" t="s">
        <v>57</v>
      </c>
      <c r="G17" s="49">
        <v>0</v>
      </c>
      <c r="H17" s="49">
        <v>0</v>
      </c>
      <c r="I17" s="76">
        <f t="shared" si="1"/>
        <v>0</v>
      </c>
      <c r="J17" s="83">
        <f t="shared" si="2"/>
        <v>0</v>
      </c>
      <c r="K17" s="50"/>
      <c r="L17" s="50"/>
      <c r="M17" s="50"/>
      <c r="N17" s="89"/>
      <c r="O17" s="50"/>
      <c r="P17" s="50"/>
    </row>
    <row r="18" spans="1:16" ht="40.049999999999997" customHeight="1" x14ac:dyDescent="0.45">
      <c r="A18" s="74" t="s">
        <v>341</v>
      </c>
      <c r="B18" s="75" t="s">
        <v>117</v>
      </c>
      <c r="C18" s="94"/>
      <c r="D18" s="49">
        <f t="shared" si="0"/>
        <v>0</v>
      </c>
      <c r="E18" s="49">
        <v>0</v>
      </c>
      <c r="F18" s="49" t="s">
        <v>57</v>
      </c>
      <c r="G18" s="49">
        <v>0</v>
      </c>
      <c r="H18" s="49">
        <v>0</v>
      </c>
      <c r="I18" s="76">
        <f t="shared" si="1"/>
        <v>0</v>
      </c>
      <c r="J18" s="83">
        <f t="shared" si="2"/>
        <v>0</v>
      </c>
      <c r="K18" s="50"/>
      <c r="L18" s="50"/>
      <c r="M18" s="50"/>
      <c r="N18" s="89"/>
      <c r="O18" s="50"/>
      <c r="P18" s="50"/>
    </row>
    <row r="19" spans="1:16" ht="40.049999999999997" customHeight="1" x14ac:dyDescent="0.45">
      <c r="A19" s="74" t="s">
        <v>349</v>
      </c>
      <c r="B19" s="75" t="s">
        <v>432</v>
      </c>
      <c r="C19" s="92">
        <f>IF(UN_GlobalCompact="yes",1,)</f>
        <v>0</v>
      </c>
      <c r="D19" s="49">
        <f t="shared" si="0"/>
        <v>0</v>
      </c>
      <c r="E19" s="49">
        <v>0</v>
      </c>
      <c r="F19" s="49" t="s">
        <v>57</v>
      </c>
      <c r="G19" s="49">
        <v>0</v>
      </c>
      <c r="H19" s="49">
        <v>0</v>
      </c>
      <c r="I19" s="76">
        <f t="shared" si="1"/>
        <v>0</v>
      </c>
      <c r="J19" s="83">
        <f t="shared" si="2"/>
        <v>0</v>
      </c>
      <c r="K19" s="50"/>
      <c r="L19" s="50"/>
      <c r="M19" s="50"/>
      <c r="N19" s="89"/>
      <c r="O19" s="50"/>
      <c r="P19" s="50"/>
    </row>
    <row r="20" spans="1:16" ht="40.049999999999997" customHeight="1" x14ac:dyDescent="0.45">
      <c r="A20" s="74" t="s">
        <v>350</v>
      </c>
      <c r="B20" s="75" t="s">
        <v>433</v>
      </c>
      <c r="C20" s="94"/>
      <c r="D20" s="49">
        <f t="shared" si="0"/>
        <v>0</v>
      </c>
      <c r="E20" s="49">
        <v>0</v>
      </c>
      <c r="F20" s="49" t="s">
        <v>57</v>
      </c>
      <c r="G20" s="49">
        <v>0</v>
      </c>
      <c r="H20" s="49">
        <v>0</v>
      </c>
      <c r="I20" s="76">
        <f t="shared" si="1"/>
        <v>0</v>
      </c>
      <c r="J20" s="83">
        <f t="shared" si="2"/>
        <v>0</v>
      </c>
      <c r="K20" s="50"/>
      <c r="L20" s="50"/>
      <c r="M20" s="50"/>
      <c r="N20" s="89"/>
      <c r="O20" s="50"/>
      <c r="P20" s="50"/>
    </row>
    <row r="21" spans="1:16" ht="40.049999999999997" customHeight="1" x14ac:dyDescent="0.45">
      <c r="A21" s="74" t="s">
        <v>351</v>
      </c>
      <c r="B21" s="75" t="s">
        <v>434</v>
      </c>
      <c r="C21" s="92">
        <f>IF(OECD_GuidelinesforMNEs="yes",1,0)</f>
        <v>0</v>
      </c>
      <c r="D21" s="49">
        <f t="shared" si="0"/>
        <v>0</v>
      </c>
      <c r="E21" s="49">
        <v>0</v>
      </c>
      <c r="F21" s="49" t="s">
        <v>57</v>
      </c>
      <c r="G21" s="49">
        <v>0</v>
      </c>
      <c r="H21" s="49">
        <v>0</v>
      </c>
      <c r="I21" s="76">
        <f t="shared" si="1"/>
        <v>0</v>
      </c>
      <c r="J21" s="83">
        <f t="shared" si="2"/>
        <v>0</v>
      </c>
      <c r="K21" s="50"/>
      <c r="L21" s="50"/>
      <c r="M21" s="50"/>
      <c r="N21" s="89"/>
      <c r="O21" s="50"/>
      <c r="P21" s="50"/>
    </row>
    <row r="22" spans="1:16" ht="40.049999999999997" customHeight="1" x14ac:dyDescent="0.45">
      <c r="A22" s="74" t="s">
        <v>352</v>
      </c>
      <c r="B22" s="75" t="s">
        <v>435</v>
      </c>
      <c r="C22" s="94"/>
      <c r="D22" s="49">
        <f t="shared" si="0"/>
        <v>0</v>
      </c>
      <c r="E22" s="49">
        <v>0</v>
      </c>
      <c r="F22" s="49" t="s">
        <v>57</v>
      </c>
      <c r="G22" s="49">
        <v>0</v>
      </c>
      <c r="H22" s="49">
        <v>0</v>
      </c>
      <c r="I22" s="76">
        <f t="shared" si="1"/>
        <v>0</v>
      </c>
      <c r="J22" s="83">
        <f t="shared" si="2"/>
        <v>0</v>
      </c>
      <c r="K22" s="50"/>
      <c r="L22" s="50"/>
      <c r="M22" s="50"/>
      <c r="N22" s="89"/>
      <c r="O22" s="50"/>
      <c r="P22" s="50"/>
    </row>
    <row r="23" spans="1:16" s="54" customFormat="1" ht="40.049999999999997" customHeight="1" x14ac:dyDescent="0.45">
      <c r="A23" s="78" t="s">
        <v>182</v>
      </c>
      <c r="B23" s="79"/>
      <c r="C23" s="95"/>
      <c r="D23" s="52">
        <f>AVERAGE(D4:D22)*10</f>
        <v>0</v>
      </c>
      <c r="E23" s="51"/>
      <c r="F23" s="51"/>
      <c r="G23" s="51"/>
      <c r="H23" s="51"/>
      <c r="I23" s="80" t="str">
        <f>IFERROR(J23/D23,"")</f>
        <v/>
      </c>
      <c r="J23" s="84">
        <f>AVERAGE(J4:J22)*10</f>
        <v>0</v>
      </c>
      <c r="K23" s="53"/>
      <c r="L23" s="53"/>
      <c r="M23" s="53"/>
      <c r="N23" s="90"/>
      <c r="O23" s="53"/>
      <c r="P23" s="53"/>
    </row>
    <row r="24" spans="1:16" ht="13.15" x14ac:dyDescent="0.45">
      <c r="A24" s="81" t="s">
        <v>302</v>
      </c>
      <c r="B24" s="82"/>
      <c r="C24" s="96"/>
      <c r="D24" s="56">
        <f>D23/10</f>
        <v>0</v>
      </c>
      <c r="E24" s="55"/>
      <c r="F24" s="55"/>
      <c r="G24" s="55"/>
      <c r="H24" s="55"/>
      <c r="I24" s="85"/>
      <c r="J24" s="86">
        <f>J23/10</f>
        <v>0</v>
      </c>
      <c r="K24" s="57"/>
      <c r="L24" s="57"/>
      <c r="M24" s="57"/>
      <c r="N24" s="91"/>
      <c r="O24" s="57"/>
      <c r="P24" s="57"/>
    </row>
  </sheetData>
  <customSheetViews>
    <customSheetView guid="{4F865F69-4110-4E3D-BDF1-E656C591F0E8}" scale="80">
      <selection activeCell="F13" sqref="F13"/>
      <pageMargins left="0.7" right="0.7" top="0.75" bottom="0.75" header="0.3" footer="0.3"/>
    </customSheetView>
  </customSheetView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DropDown="1" showErrorMessage="1" error="Please insert 0, 1 or n.a.!" xr:uid="{00000000-0002-0000-0E00-000000000000}">
          <x14:formula1>
            <xm:f>'Data vals &amp; cals'!$A$2:$A$4</xm:f>
          </x14:formula1>
          <xm:sqref>E4:H22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585855"/>
  </sheetPr>
  <dimension ref="A1:P33"/>
  <sheetViews>
    <sheetView zoomScale="80" zoomScaleNormal="80" workbookViewId="0">
      <pane xSplit="2" ySplit="3" topLeftCell="C25" activePane="bottomRight" state="frozen"/>
      <selection activeCell="M2" sqref="M2"/>
      <selection pane="topRight" activeCell="M2" sqref="M2"/>
      <selection pane="bottomLeft" activeCell="M2" sqref="M2"/>
      <selection pane="bottomRight" activeCell="M2" sqref="M2"/>
    </sheetView>
  </sheetViews>
  <sheetFormatPr defaultColWidth="9.06640625" defaultRowHeight="12.75" x14ac:dyDescent="0.45"/>
  <cols>
    <col min="1" max="1" width="4.73046875" style="58" customWidth="1"/>
    <col min="2" max="2" width="62.06640625" style="48" customWidth="1"/>
    <col min="3" max="8" width="5.73046875" style="41" customWidth="1"/>
    <col min="9" max="10" width="6.06640625" style="41" customWidth="1"/>
    <col min="11" max="16" width="20.73046875" style="41" customWidth="1"/>
    <col min="17" max="16384" width="9.06640625" style="41"/>
  </cols>
  <sheetData>
    <row r="1" spans="1:16" ht="20.2" customHeight="1" x14ac:dyDescent="0.45">
      <c r="A1" s="36" t="s">
        <v>184</v>
      </c>
      <c r="B1" s="37"/>
      <c r="C1" s="36" t="s">
        <v>520</v>
      </c>
      <c r="D1" s="36"/>
      <c r="E1" s="36"/>
      <c r="F1" s="36"/>
      <c r="G1" s="36"/>
      <c r="H1" s="36"/>
      <c r="I1" s="36"/>
      <c r="J1" s="36"/>
      <c r="K1" s="36"/>
      <c r="L1" s="36"/>
      <c r="M1" s="36"/>
      <c r="N1" s="36"/>
      <c r="O1" s="36"/>
      <c r="P1" s="36"/>
    </row>
    <row r="2" spans="1:16" s="44" customFormat="1" ht="146.19999999999999" customHeight="1" x14ac:dyDescent="0.4">
      <c r="A2" s="67" t="s">
        <v>30</v>
      </c>
      <c r="B2" s="68"/>
      <c r="C2" s="69" t="s">
        <v>180</v>
      </c>
      <c r="D2" s="43" t="s">
        <v>178</v>
      </c>
      <c r="E2" s="118" t="s">
        <v>54</v>
      </c>
      <c r="F2" s="118" t="s">
        <v>55</v>
      </c>
      <c r="G2" s="119" t="s">
        <v>304</v>
      </c>
      <c r="H2" s="119" t="s">
        <v>305</v>
      </c>
      <c r="I2" s="70" t="s">
        <v>181</v>
      </c>
      <c r="J2" s="70" t="s">
        <v>301</v>
      </c>
      <c r="K2" s="60" t="s">
        <v>56</v>
      </c>
      <c r="L2" s="60" t="s">
        <v>314</v>
      </c>
      <c r="M2" s="61" t="s">
        <v>315</v>
      </c>
      <c r="N2" s="87" t="s">
        <v>316</v>
      </c>
      <c r="O2" s="61" t="s">
        <v>317</v>
      </c>
      <c r="P2" s="60" t="s">
        <v>318</v>
      </c>
    </row>
    <row r="3" spans="1:16" s="47" customFormat="1" ht="30" customHeight="1" x14ac:dyDescent="0.45">
      <c r="A3" s="71" t="s">
        <v>298</v>
      </c>
      <c r="B3" s="72"/>
      <c r="C3" s="73"/>
      <c r="D3" s="45"/>
      <c r="E3" s="45"/>
      <c r="F3" s="45"/>
      <c r="G3" s="45"/>
      <c r="H3" s="45"/>
      <c r="I3" s="73"/>
      <c r="J3" s="73"/>
      <c r="K3" s="46"/>
      <c r="L3" s="46"/>
      <c r="M3" s="46"/>
      <c r="N3" s="88"/>
      <c r="O3" s="46"/>
      <c r="P3" s="46"/>
    </row>
    <row r="4" spans="1:16" ht="40.049999999999997" customHeight="1" x14ac:dyDescent="0.45">
      <c r="A4" s="74" t="s">
        <v>320</v>
      </c>
      <c r="B4" s="75" t="s">
        <v>139</v>
      </c>
      <c r="C4" s="92"/>
      <c r="D4" s="49">
        <f t="shared" ref="D4:D30" si="0">IF(C4="",0,C4)</f>
        <v>0</v>
      </c>
      <c r="E4" s="49">
        <v>0</v>
      </c>
      <c r="F4" s="49" t="s">
        <v>57</v>
      </c>
      <c r="G4" s="49">
        <v>0</v>
      </c>
      <c r="H4" s="49">
        <v>0</v>
      </c>
      <c r="I4" s="76">
        <f t="shared" ref="I4:I30" si="1">IF(AND(D4=0,SUM(E4:H4)&gt;0),"ERROR",IF(D4="n.a.","n.a.",IF(D4=0,0,IF(COUNTIF(E4:H4,"n.a.")=4,"n.a.",IF(COUNTIF(E4:H4,1)=4,1,0.5+(((COUNTIF(E4:H4,"1"))/(4-COUNTIF(E4:H4,"n.a.")))*0.5))))))</f>
        <v>0</v>
      </c>
      <c r="J4" s="83">
        <f t="shared" ref="J4:J30" si="2">IF(I4="n.a.",D4,D4*I4)</f>
        <v>0</v>
      </c>
      <c r="K4" s="50"/>
      <c r="L4" s="50"/>
      <c r="M4" s="50"/>
      <c r="N4" s="89"/>
      <c r="O4" s="50"/>
      <c r="P4" s="50"/>
    </row>
    <row r="5" spans="1:16" ht="40.049999999999997" customHeight="1" x14ac:dyDescent="0.45">
      <c r="A5" s="74" t="s">
        <v>321</v>
      </c>
      <c r="B5" s="75" t="s">
        <v>140</v>
      </c>
      <c r="C5" s="92">
        <f>IF(OR(OECD_GuidelinesforMNEs="yes",UN_GlobalCompact="yes",IFC_PerformanceStandards="yes"),1,0)</f>
        <v>0</v>
      </c>
      <c r="D5" s="49">
        <f t="shared" si="0"/>
        <v>0</v>
      </c>
      <c r="E5" s="49">
        <v>0</v>
      </c>
      <c r="F5" s="49" t="s">
        <v>57</v>
      </c>
      <c r="G5" s="49">
        <v>0</v>
      </c>
      <c r="H5" s="49">
        <v>0</v>
      </c>
      <c r="I5" s="76">
        <f t="shared" si="1"/>
        <v>0</v>
      </c>
      <c r="J5" s="83">
        <f t="shared" si="2"/>
        <v>0</v>
      </c>
      <c r="K5" s="50"/>
      <c r="L5" s="50"/>
      <c r="M5" s="50"/>
      <c r="N5" s="89"/>
      <c r="O5" s="50"/>
      <c r="P5" s="50"/>
    </row>
    <row r="6" spans="1:16" ht="40.049999999999997" customHeight="1" x14ac:dyDescent="0.45">
      <c r="A6" s="74" t="s">
        <v>322</v>
      </c>
      <c r="B6" s="75" t="s">
        <v>161</v>
      </c>
      <c r="C6" s="92">
        <f>IF(IFC_PerformanceStandards="yes",1,(IF(Equator_Principles="yes",1,0)))</f>
        <v>0</v>
      </c>
      <c r="D6" s="49">
        <f t="shared" si="0"/>
        <v>0</v>
      </c>
      <c r="E6" s="49">
        <v>0</v>
      </c>
      <c r="F6" s="49" t="s">
        <v>57</v>
      </c>
      <c r="G6" s="49">
        <v>0</v>
      </c>
      <c r="H6" s="49">
        <v>0</v>
      </c>
      <c r="I6" s="76">
        <f t="shared" si="1"/>
        <v>0</v>
      </c>
      <c r="J6" s="83">
        <f t="shared" si="2"/>
        <v>0</v>
      </c>
      <c r="K6" s="50"/>
      <c r="L6" s="50"/>
      <c r="M6" s="50"/>
      <c r="N6" s="89"/>
      <c r="O6" s="50"/>
      <c r="P6" s="50"/>
    </row>
    <row r="7" spans="1:16" ht="40.049999999999997" customHeight="1" x14ac:dyDescent="0.45">
      <c r="A7" s="74" t="s">
        <v>324</v>
      </c>
      <c r="B7" s="75" t="s">
        <v>72</v>
      </c>
      <c r="C7" s="92"/>
      <c r="D7" s="49">
        <f t="shared" si="0"/>
        <v>0</v>
      </c>
      <c r="E7" s="49">
        <v>0</v>
      </c>
      <c r="F7" s="49" t="s">
        <v>57</v>
      </c>
      <c r="G7" s="49">
        <v>0</v>
      </c>
      <c r="H7" s="49">
        <v>0</v>
      </c>
      <c r="I7" s="76">
        <f t="shared" si="1"/>
        <v>0</v>
      </c>
      <c r="J7" s="83">
        <f t="shared" si="2"/>
        <v>0</v>
      </c>
      <c r="K7" s="50"/>
      <c r="L7" s="50"/>
      <c r="M7" s="50"/>
      <c r="N7" s="89"/>
      <c r="O7" s="50"/>
      <c r="P7" s="50"/>
    </row>
    <row r="8" spans="1:16" ht="40.049999999999997" customHeight="1" x14ac:dyDescent="0.45">
      <c r="A8" s="74" t="s">
        <v>325</v>
      </c>
      <c r="B8" s="75" t="s">
        <v>411</v>
      </c>
      <c r="C8" s="92">
        <f>IF(IFC_PerformanceStandards="yes",1,0)</f>
        <v>0</v>
      </c>
      <c r="D8" s="49">
        <f t="shared" si="0"/>
        <v>0</v>
      </c>
      <c r="E8" s="49">
        <v>0</v>
      </c>
      <c r="F8" s="49" t="s">
        <v>57</v>
      </c>
      <c r="G8" s="49">
        <v>0</v>
      </c>
      <c r="H8" s="49">
        <v>0</v>
      </c>
      <c r="I8" s="76">
        <f t="shared" si="1"/>
        <v>0</v>
      </c>
      <c r="J8" s="83">
        <f t="shared" si="2"/>
        <v>0</v>
      </c>
      <c r="K8" s="50"/>
      <c r="L8" s="50"/>
      <c r="M8" s="50"/>
      <c r="N8" s="89"/>
      <c r="O8" s="50"/>
      <c r="P8" s="50"/>
    </row>
    <row r="9" spans="1:16" ht="40.049999999999997" customHeight="1" x14ac:dyDescent="0.45">
      <c r="A9" s="74" t="s">
        <v>327</v>
      </c>
      <c r="B9" s="75" t="s">
        <v>412</v>
      </c>
      <c r="C9" s="92">
        <f>IF(IFC_PerformanceStandards="yes",1,0)</f>
        <v>0</v>
      </c>
      <c r="D9" s="49">
        <f t="shared" si="0"/>
        <v>0</v>
      </c>
      <c r="E9" s="49">
        <v>0</v>
      </c>
      <c r="F9" s="49" t="s">
        <v>57</v>
      </c>
      <c r="G9" s="49">
        <v>0</v>
      </c>
      <c r="H9" s="49">
        <v>0</v>
      </c>
      <c r="I9" s="76">
        <f t="shared" si="1"/>
        <v>0</v>
      </c>
      <c r="J9" s="83">
        <f t="shared" si="2"/>
        <v>0</v>
      </c>
      <c r="K9" s="50"/>
      <c r="L9" s="50"/>
      <c r="M9" s="50"/>
      <c r="N9" s="89"/>
      <c r="O9" s="50"/>
      <c r="P9" s="50"/>
    </row>
    <row r="10" spans="1:16" ht="40.049999999999997" customHeight="1" x14ac:dyDescent="0.45">
      <c r="A10" s="74" t="s">
        <v>329</v>
      </c>
      <c r="B10" s="75" t="s">
        <v>413</v>
      </c>
      <c r="C10" s="92">
        <f>IF(IFC_PerformanceStandards="yes",1,0)</f>
        <v>0</v>
      </c>
      <c r="D10" s="49">
        <f t="shared" si="0"/>
        <v>0</v>
      </c>
      <c r="E10" s="49">
        <v>0</v>
      </c>
      <c r="F10" s="49" t="s">
        <v>57</v>
      </c>
      <c r="G10" s="49">
        <v>0</v>
      </c>
      <c r="H10" s="49">
        <v>0</v>
      </c>
      <c r="I10" s="76">
        <f t="shared" si="1"/>
        <v>0</v>
      </c>
      <c r="J10" s="83">
        <f t="shared" si="2"/>
        <v>0</v>
      </c>
      <c r="K10" s="50"/>
      <c r="L10" s="50"/>
      <c r="M10" s="50"/>
      <c r="N10" s="89"/>
      <c r="O10" s="50"/>
      <c r="P10" s="50"/>
    </row>
    <row r="11" spans="1:16" ht="40.049999999999997" customHeight="1" x14ac:dyDescent="0.45">
      <c r="A11" s="74" t="s">
        <v>330</v>
      </c>
      <c r="B11" s="75" t="s">
        <v>40</v>
      </c>
      <c r="C11" s="92"/>
      <c r="D11" s="49">
        <f t="shared" si="0"/>
        <v>0</v>
      </c>
      <c r="E11" s="49">
        <v>0</v>
      </c>
      <c r="F11" s="49" t="s">
        <v>57</v>
      </c>
      <c r="G11" s="49">
        <v>0</v>
      </c>
      <c r="H11" s="49">
        <v>0</v>
      </c>
      <c r="I11" s="76">
        <f t="shared" si="1"/>
        <v>0</v>
      </c>
      <c r="J11" s="83">
        <f t="shared" si="2"/>
        <v>0</v>
      </c>
      <c r="K11" s="50"/>
      <c r="L11" s="50"/>
      <c r="M11" s="50"/>
      <c r="N11" s="89"/>
      <c r="O11" s="50"/>
      <c r="P11" s="50"/>
    </row>
    <row r="12" spans="1:16" ht="40.049999999999997" customHeight="1" x14ac:dyDescent="0.45">
      <c r="A12" s="74" t="s">
        <v>332</v>
      </c>
      <c r="B12" s="75" t="s">
        <v>436</v>
      </c>
      <c r="C12" s="92"/>
      <c r="D12" s="49">
        <f t="shared" si="0"/>
        <v>0</v>
      </c>
      <c r="E12" s="49">
        <v>0</v>
      </c>
      <c r="F12" s="49" t="s">
        <v>57</v>
      </c>
      <c r="G12" s="49">
        <v>0</v>
      </c>
      <c r="H12" s="49">
        <v>0</v>
      </c>
      <c r="I12" s="76">
        <f t="shared" si="1"/>
        <v>0</v>
      </c>
      <c r="J12" s="83">
        <f t="shared" si="2"/>
        <v>0</v>
      </c>
      <c r="K12" s="50"/>
      <c r="L12" s="50"/>
      <c r="M12" s="50"/>
      <c r="N12" s="89"/>
      <c r="O12" s="50"/>
      <c r="P12" s="50"/>
    </row>
    <row r="13" spans="1:16" ht="40.049999999999997" customHeight="1" x14ac:dyDescent="0.45">
      <c r="A13" s="74" t="s">
        <v>334</v>
      </c>
      <c r="B13" s="75" t="s">
        <v>141</v>
      </c>
      <c r="C13" s="92"/>
      <c r="D13" s="49">
        <f t="shared" si="0"/>
        <v>0</v>
      </c>
      <c r="E13" s="49">
        <v>0</v>
      </c>
      <c r="F13" s="49" t="s">
        <v>57</v>
      </c>
      <c r="G13" s="49">
        <v>0</v>
      </c>
      <c r="H13" s="49">
        <v>0</v>
      </c>
      <c r="I13" s="76">
        <f t="shared" si="1"/>
        <v>0</v>
      </c>
      <c r="J13" s="83">
        <f t="shared" si="2"/>
        <v>0</v>
      </c>
      <c r="K13" s="50"/>
      <c r="L13" s="50"/>
      <c r="M13" s="50"/>
      <c r="N13" s="89"/>
      <c r="O13" s="50"/>
      <c r="P13" s="50"/>
    </row>
    <row r="14" spans="1:16" ht="40.049999999999997" customHeight="1" x14ac:dyDescent="0.45">
      <c r="A14" s="74" t="s">
        <v>336</v>
      </c>
      <c r="B14" s="75" t="s">
        <v>18</v>
      </c>
      <c r="C14" s="92"/>
      <c r="D14" s="49">
        <f t="shared" si="0"/>
        <v>0</v>
      </c>
      <c r="E14" s="49">
        <v>0</v>
      </c>
      <c r="F14" s="49" t="s">
        <v>57</v>
      </c>
      <c r="G14" s="49">
        <v>0</v>
      </c>
      <c r="H14" s="49">
        <v>0</v>
      </c>
      <c r="I14" s="76">
        <f t="shared" si="1"/>
        <v>0</v>
      </c>
      <c r="J14" s="83">
        <f t="shared" si="2"/>
        <v>0</v>
      </c>
      <c r="K14" s="50"/>
      <c r="L14" s="50"/>
      <c r="M14" s="50"/>
      <c r="N14" s="89"/>
      <c r="O14" s="50"/>
      <c r="P14" s="50"/>
    </row>
    <row r="15" spans="1:16" ht="40.049999999999997" customHeight="1" x14ac:dyDescent="0.45">
      <c r="A15" s="74" t="s">
        <v>337</v>
      </c>
      <c r="B15" s="75" t="s">
        <v>31</v>
      </c>
      <c r="C15" s="92"/>
      <c r="D15" s="49">
        <f t="shared" si="0"/>
        <v>0</v>
      </c>
      <c r="E15" s="49">
        <v>0</v>
      </c>
      <c r="F15" s="49" t="s">
        <v>57</v>
      </c>
      <c r="G15" s="49">
        <v>0</v>
      </c>
      <c r="H15" s="49">
        <v>0</v>
      </c>
      <c r="I15" s="76">
        <f t="shared" si="1"/>
        <v>0</v>
      </c>
      <c r="J15" s="83">
        <f t="shared" si="2"/>
        <v>0</v>
      </c>
      <c r="K15" s="50"/>
      <c r="L15" s="50"/>
      <c r="M15" s="50"/>
      <c r="N15" s="89"/>
      <c r="O15" s="50"/>
      <c r="P15" s="50"/>
    </row>
    <row r="16" spans="1:16" ht="40.049999999999997" customHeight="1" x14ac:dyDescent="0.45">
      <c r="A16" s="74" t="s">
        <v>338</v>
      </c>
      <c r="B16" s="75" t="s">
        <v>339</v>
      </c>
      <c r="C16" s="92"/>
      <c r="D16" s="49">
        <f t="shared" ref="D16" si="3">IF(C16="",0,C16)</f>
        <v>0</v>
      </c>
      <c r="E16" s="49">
        <v>0</v>
      </c>
      <c r="F16" s="49" t="s">
        <v>57</v>
      </c>
      <c r="G16" s="49">
        <v>0</v>
      </c>
      <c r="H16" s="49">
        <v>0</v>
      </c>
      <c r="I16" s="76">
        <f t="shared" ref="I16" si="4">IF(AND(D16=0,SUM(E16:H16)&gt;0),"ERROR",IF(D16="n.a.","n.a.",IF(D16=0,0,IF(COUNTIF(E16:H16,"n.a.")=4,"n.a.",IF(COUNTIF(E16:H16,1)=4,1,0.5+(((COUNTIF(E16:H16,"1"))/(4-COUNTIF(E16:H16,"n.a.")))*0.5))))))</f>
        <v>0</v>
      </c>
      <c r="J16" s="83">
        <f t="shared" ref="J16" si="5">IF(I16="n.a.",D16,D16*I16)</f>
        <v>0</v>
      </c>
      <c r="K16" s="50"/>
      <c r="L16" s="50"/>
      <c r="M16" s="50"/>
      <c r="N16" s="89"/>
      <c r="O16" s="50"/>
      <c r="P16" s="50"/>
    </row>
    <row r="17" spans="1:16" ht="40.049999999999997" customHeight="1" x14ac:dyDescent="0.45">
      <c r="A17" s="74" t="s">
        <v>340</v>
      </c>
      <c r="B17" s="75" t="s">
        <v>189</v>
      </c>
      <c r="C17" s="93">
        <f>IF(IFC_PerformanceStandards="yes",1,0)</f>
        <v>0</v>
      </c>
      <c r="D17" s="49">
        <f t="shared" si="0"/>
        <v>0</v>
      </c>
      <c r="E17" s="49">
        <v>0</v>
      </c>
      <c r="F17" s="49" t="s">
        <v>57</v>
      </c>
      <c r="G17" s="49">
        <v>0</v>
      </c>
      <c r="H17" s="49">
        <v>0</v>
      </c>
      <c r="I17" s="76">
        <f t="shared" si="1"/>
        <v>0</v>
      </c>
      <c r="J17" s="83">
        <f t="shared" si="2"/>
        <v>0</v>
      </c>
      <c r="K17" s="50"/>
      <c r="L17" s="50"/>
      <c r="M17" s="50"/>
      <c r="N17" s="89"/>
      <c r="O17" s="50"/>
      <c r="P17" s="50"/>
    </row>
    <row r="18" spans="1:16" ht="40.049999999999997" customHeight="1" x14ac:dyDescent="0.45">
      <c r="A18" s="74" t="s">
        <v>341</v>
      </c>
      <c r="B18" s="75" t="s">
        <v>216</v>
      </c>
      <c r="C18" s="94"/>
      <c r="D18" s="49">
        <f t="shared" si="0"/>
        <v>0</v>
      </c>
      <c r="E18" s="49">
        <v>0</v>
      </c>
      <c r="F18" s="49" t="s">
        <v>57</v>
      </c>
      <c r="G18" s="49">
        <v>0</v>
      </c>
      <c r="H18" s="49">
        <v>0</v>
      </c>
      <c r="I18" s="76">
        <f t="shared" si="1"/>
        <v>0</v>
      </c>
      <c r="J18" s="83">
        <f t="shared" si="2"/>
        <v>0</v>
      </c>
      <c r="K18" s="50"/>
      <c r="L18" s="50"/>
      <c r="M18" s="50"/>
      <c r="N18" s="89"/>
      <c r="O18" s="50"/>
      <c r="P18" s="50"/>
    </row>
    <row r="19" spans="1:16" ht="40.049999999999997" customHeight="1" x14ac:dyDescent="0.45">
      <c r="A19" s="74" t="s">
        <v>349</v>
      </c>
      <c r="B19" s="75" t="s">
        <v>437</v>
      </c>
      <c r="C19" s="94"/>
      <c r="D19" s="49">
        <f t="shared" si="0"/>
        <v>0</v>
      </c>
      <c r="E19" s="49">
        <v>0</v>
      </c>
      <c r="F19" s="49" t="s">
        <v>57</v>
      </c>
      <c r="G19" s="49">
        <v>0</v>
      </c>
      <c r="H19" s="49">
        <v>0</v>
      </c>
      <c r="I19" s="76">
        <f t="shared" si="1"/>
        <v>0</v>
      </c>
      <c r="J19" s="83">
        <f t="shared" si="2"/>
        <v>0</v>
      </c>
      <c r="K19" s="50"/>
      <c r="L19" s="50"/>
      <c r="M19" s="50"/>
      <c r="N19" s="89"/>
      <c r="O19" s="50"/>
      <c r="P19" s="50"/>
    </row>
    <row r="20" spans="1:16" ht="40.049999999999997" customHeight="1" x14ac:dyDescent="0.45">
      <c r="A20" s="74" t="s">
        <v>350</v>
      </c>
      <c r="B20" s="75" t="s">
        <v>41</v>
      </c>
      <c r="C20" s="92">
        <f>IF(IFC_PerformanceStandards="yes",1,0)</f>
        <v>0</v>
      </c>
      <c r="D20" s="49">
        <f t="shared" si="0"/>
        <v>0</v>
      </c>
      <c r="E20" s="49">
        <v>0</v>
      </c>
      <c r="F20" s="49" t="s">
        <v>57</v>
      </c>
      <c r="G20" s="49">
        <v>0</v>
      </c>
      <c r="H20" s="49">
        <v>0</v>
      </c>
      <c r="I20" s="76">
        <f t="shared" si="1"/>
        <v>0</v>
      </c>
      <c r="J20" s="83">
        <f t="shared" si="2"/>
        <v>0</v>
      </c>
      <c r="K20" s="50"/>
      <c r="L20" s="50"/>
      <c r="M20" s="50"/>
      <c r="N20" s="89"/>
      <c r="O20" s="50"/>
      <c r="P20" s="50"/>
    </row>
    <row r="21" spans="1:16" ht="40.049999999999997" customHeight="1" x14ac:dyDescent="0.45">
      <c r="A21" s="74" t="s">
        <v>351</v>
      </c>
      <c r="B21" s="75" t="s">
        <v>142</v>
      </c>
      <c r="C21" s="92">
        <f>IF(IFC_PerformanceStandards="yes",1,(IF(IFC_EnvironmentalHealthandSafetyGuidelines="yes",1,0)))</f>
        <v>0</v>
      </c>
      <c r="D21" s="49">
        <f t="shared" si="0"/>
        <v>0</v>
      </c>
      <c r="E21" s="49">
        <v>0</v>
      </c>
      <c r="F21" s="49" t="s">
        <v>57</v>
      </c>
      <c r="G21" s="49">
        <v>0</v>
      </c>
      <c r="H21" s="49">
        <v>0</v>
      </c>
      <c r="I21" s="76">
        <f t="shared" si="1"/>
        <v>0</v>
      </c>
      <c r="J21" s="83">
        <f t="shared" si="2"/>
        <v>0</v>
      </c>
      <c r="K21" s="50"/>
      <c r="L21" s="50"/>
      <c r="M21" s="50"/>
      <c r="N21" s="89"/>
      <c r="O21" s="50"/>
      <c r="P21" s="50"/>
    </row>
    <row r="22" spans="1:16" ht="40.049999999999997" customHeight="1" x14ac:dyDescent="0.45">
      <c r="A22" s="74" t="s">
        <v>352</v>
      </c>
      <c r="B22" s="75" t="s">
        <v>43</v>
      </c>
      <c r="C22" s="92">
        <f>IF(IFC_PerformanceStandards="yes",1,(IF(IFC_EnvironmentalHealthandSafetyGuidelines="yes",1,0)))</f>
        <v>0</v>
      </c>
      <c r="D22" s="49">
        <f t="shared" si="0"/>
        <v>0</v>
      </c>
      <c r="E22" s="49">
        <v>0</v>
      </c>
      <c r="F22" s="49" t="s">
        <v>57</v>
      </c>
      <c r="G22" s="49">
        <v>0</v>
      </c>
      <c r="H22" s="49">
        <v>0</v>
      </c>
      <c r="I22" s="76">
        <f t="shared" si="1"/>
        <v>0</v>
      </c>
      <c r="J22" s="83">
        <f t="shared" si="2"/>
        <v>0</v>
      </c>
      <c r="K22" s="50"/>
      <c r="L22" s="50"/>
      <c r="M22" s="50"/>
      <c r="N22" s="89"/>
      <c r="O22" s="50"/>
      <c r="P22" s="50"/>
    </row>
    <row r="23" spans="1:16" ht="40.049999999999997" customHeight="1" x14ac:dyDescent="0.45">
      <c r="A23" s="74" t="s">
        <v>353</v>
      </c>
      <c r="B23" s="75" t="s">
        <v>217</v>
      </c>
      <c r="C23" s="92"/>
      <c r="D23" s="49">
        <f t="shared" si="0"/>
        <v>0</v>
      </c>
      <c r="E23" s="49">
        <v>0</v>
      </c>
      <c r="F23" s="49" t="s">
        <v>57</v>
      </c>
      <c r="G23" s="49">
        <v>0</v>
      </c>
      <c r="H23" s="49">
        <v>0</v>
      </c>
      <c r="I23" s="76">
        <f t="shared" si="1"/>
        <v>0</v>
      </c>
      <c r="J23" s="83">
        <f t="shared" si="2"/>
        <v>0</v>
      </c>
      <c r="K23" s="50"/>
      <c r="L23" s="50"/>
      <c r="M23" s="50"/>
      <c r="N23" s="89"/>
      <c r="O23" s="50"/>
      <c r="P23" s="50"/>
    </row>
    <row r="24" spans="1:16" ht="40.049999999999997" customHeight="1" x14ac:dyDescent="0.45">
      <c r="A24" s="74" t="s">
        <v>354</v>
      </c>
      <c r="B24" s="75" t="s">
        <v>205</v>
      </c>
      <c r="C24" s="92"/>
      <c r="D24" s="49">
        <f t="shared" si="0"/>
        <v>0</v>
      </c>
      <c r="E24" s="49">
        <v>0</v>
      </c>
      <c r="F24" s="49" t="s">
        <v>57</v>
      </c>
      <c r="G24" s="49">
        <v>0</v>
      </c>
      <c r="H24" s="49">
        <v>0</v>
      </c>
      <c r="I24" s="76">
        <f t="shared" si="1"/>
        <v>0</v>
      </c>
      <c r="J24" s="83">
        <f t="shared" si="2"/>
        <v>0</v>
      </c>
      <c r="K24" s="50"/>
      <c r="L24" s="50"/>
      <c r="M24" s="50"/>
      <c r="N24" s="89"/>
      <c r="O24" s="50"/>
      <c r="P24" s="50"/>
    </row>
    <row r="25" spans="1:16" ht="40.049999999999997" customHeight="1" x14ac:dyDescent="0.45">
      <c r="A25" s="74" t="s">
        <v>356</v>
      </c>
      <c r="B25" s="75" t="s">
        <v>238</v>
      </c>
      <c r="C25" s="94"/>
      <c r="D25" s="49">
        <f t="shared" si="0"/>
        <v>0</v>
      </c>
      <c r="E25" s="49">
        <v>0</v>
      </c>
      <c r="F25" s="49" t="s">
        <v>57</v>
      </c>
      <c r="G25" s="49">
        <v>0</v>
      </c>
      <c r="H25" s="49">
        <v>0</v>
      </c>
      <c r="I25" s="76">
        <f t="shared" si="1"/>
        <v>0</v>
      </c>
      <c r="J25" s="83">
        <f t="shared" si="2"/>
        <v>0</v>
      </c>
      <c r="K25" s="50"/>
      <c r="L25" s="50"/>
      <c r="M25" s="50"/>
      <c r="N25" s="89"/>
      <c r="O25" s="50"/>
      <c r="P25" s="50"/>
    </row>
    <row r="26" spans="1:16" ht="40.049999999999997" customHeight="1" x14ac:dyDescent="0.45">
      <c r="A26" s="74" t="s">
        <v>358</v>
      </c>
      <c r="B26" s="75" t="s">
        <v>438</v>
      </c>
      <c r="C26" s="94"/>
      <c r="D26" s="49">
        <f t="shared" si="0"/>
        <v>0</v>
      </c>
      <c r="E26" s="49">
        <v>0</v>
      </c>
      <c r="F26" s="49" t="s">
        <v>57</v>
      </c>
      <c r="G26" s="49">
        <v>0</v>
      </c>
      <c r="H26" s="49">
        <v>0</v>
      </c>
      <c r="I26" s="76">
        <f t="shared" si="1"/>
        <v>0</v>
      </c>
      <c r="J26" s="83">
        <f t="shared" si="2"/>
        <v>0</v>
      </c>
      <c r="K26" s="50"/>
      <c r="L26" s="50"/>
      <c r="M26" s="50"/>
      <c r="N26" s="89"/>
      <c r="O26" s="50"/>
      <c r="P26" s="50"/>
    </row>
    <row r="27" spans="1:16" ht="40.049999999999997" customHeight="1" x14ac:dyDescent="0.45">
      <c r="A27" s="74" t="s">
        <v>360</v>
      </c>
      <c r="B27" s="75" t="s">
        <v>432</v>
      </c>
      <c r="C27" s="92">
        <f>IF(UN_GlobalCompact="yes",1,0)</f>
        <v>0</v>
      </c>
      <c r="D27" s="49">
        <f t="shared" si="0"/>
        <v>0</v>
      </c>
      <c r="E27" s="49">
        <v>0</v>
      </c>
      <c r="F27" s="49" t="s">
        <v>57</v>
      </c>
      <c r="G27" s="49">
        <v>0</v>
      </c>
      <c r="H27" s="49">
        <v>0</v>
      </c>
      <c r="I27" s="76">
        <f t="shared" si="1"/>
        <v>0</v>
      </c>
      <c r="J27" s="83">
        <f t="shared" si="2"/>
        <v>0</v>
      </c>
      <c r="K27" s="50"/>
      <c r="L27" s="50"/>
      <c r="M27" s="50"/>
      <c r="N27" s="89"/>
      <c r="O27" s="50"/>
      <c r="P27" s="50"/>
    </row>
    <row r="28" spans="1:16" ht="40.049999999999997" customHeight="1" x14ac:dyDescent="0.45">
      <c r="A28" s="74" t="s">
        <v>439</v>
      </c>
      <c r="B28" s="75" t="s">
        <v>433</v>
      </c>
      <c r="C28" s="92"/>
      <c r="D28" s="49">
        <f t="shared" si="0"/>
        <v>0</v>
      </c>
      <c r="E28" s="49">
        <v>0</v>
      </c>
      <c r="F28" s="49" t="s">
        <v>57</v>
      </c>
      <c r="G28" s="49">
        <v>0</v>
      </c>
      <c r="H28" s="49">
        <v>0</v>
      </c>
      <c r="I28" s="76">
        <f t="shared" si="1"/>
        <v>0</v>
      </c>
      <c r="J28" s="83">
        <f t="shared" si="2"/>
        <v>0</v>
      </c>
      <c r="K28" s="50"/>
      <c r="L28" s="50"/>
      <c r="M28" s="50"/>
      <c r="N28" s="89"/>
      <c r="O28" s="50"/>
      <c r="P28" s="50"/>
    </row>
    <row r="29" spans="1:16" ht="40.049999999999997" customHeight="1" x14ac:dyDescent="0.45">
      <c r="A29" s="74" t="s">
        <v>440</v>
      </c>
      <c r="B29" s="75" t="s">
        <v>434</v>
      </c>
      <c r="C29" s="92">
        <f>IF(OECD_GuidelinesforMNEs="yes",1,0)</f>
        <v>0</v>
      </c>
      <c r="D29" s="49">
        <f t="shared" si="0"/>
        <v>0</v>
      </c>
      <c r="E29" s="49">
        <v>0</v>
      </c>
      <c r="F29" s="49" t="s">
        <v>57</v>
      </c>
      <c r="G29" s="49">
        <v>0</v>
      </c>
      <c r="H29" s="49">
        <v>0</v>
      </c>
      <c r="I29" s="76">
        <f t="shared" si="1"/>
        <v>0</v>
      </c>
      <c r="J29" s="83">
        <f t="shared" si="2"/>
        <v>0</v>
      </c>
      <c r="K29" s="50"/>
      <c r="L29" s="50"/>
      <c r="M29" s="50"/>
      <c r="N29" s="89"/>
      <c r="O29" s="50"/>
      <c r="P29" s="50"/>
    </row>
    <row r="30" spans="1:16" ht="40.049999999999997" customHeight="1" x14ac:dyDescent="0.45">
      <c r="A30" s="74" t="s">
        <v>441</v>
      </c>
      <c r="B30" s="75" t="s">
        <v>435</v>
      </c>
      <c r="C30" s="94"/>
      <c r="D30" s="49">
        <f t="shared" si="0"/>
        <v>0</v>
      </c>
      <c r="E30" s="49">
        <v>0</v>
      </c>
      <c r="F30" s="49" t="s">
        <v>57</v>
      </c>
      <c r="G30" s="49">
        <v>0</v>
      </c>
      <c r="H30" s="49">
        <v>0</v>
      </c>
      <c r="I30" s="76">
        <f t="shared" si="1"/>
        <v>0</v>
      </c>
      <c r="J30" s="83">
        <f t="shared" si="2"/>
        <v>0</v>
      </c>
      <c r="K30" s="50"/>
      <c r="L30" s="50"/>
      <c r="M30" s="50"/>
      <c r="N30" s="89"/>
      <c r="O30" s="50"/>
      <c r="P30" s="50"/>
    </row>
    <row r="31" spans="1:16" s="54" customFormat="1" ht="40.049999999999997" customHeight="1" x14ac:dyDescent="0.45">
      <c r="A31" s="78" t="s">
        <v>182</v>
      </c>
      <c r="B31" s="79"/>
      <c r="C31" s="94"/>
      <c r="D31" s="52">
        <f>AVERAGE(D4:D30)*10</f>
        <v>0</v>
      </c>
      <c r="E31" s="51"/>
      <c r="F31" s="51"/>
      <c r="G31" s="51"/>
      <c r="H31" s="51"/>
      <c r="I31" s="80" t="str">
        <f>IFERROR(J31/D31,"")</f>
        <v/>
      </c>
      <c r="J31" s="84">
        <f>AVERAGE(J4:J30)*10</f>
        <v>0</v>
      </c>
      <c r="K31" s="53"/>
      <c r="L31" s="53"/>
      <c r="M31" s="53"/>
      <c r="N31" s="90"/>
      <c r="O31" s="53"/>
      <c r="P31" s="53"/>
    </row>
    <row r="32" spans="1:16" ht="13.15" x14ac:dyDescent="0.45">
      <c r="A32" s="81" t="s">
        <v>302</v>
      </c>
      <c r="B32" s="82"/>
      <c r="C32" s="94"/>
      <c r="D32" s="56">
        <f>D31/10</f>
        <v>0</v>
      </c>
      <c r="E32" s="55"/>
      <c r="F32" s="55"/>
      <c r="G32" s="55"/>
      <c r="H32" s="55"/>
      <c r="I32" s="85"/>
      <c r="J32" s="86">
        <f>J31/10</f>
        <v>0</v>
      </c>
      <c r="K32" s="57"/>
      <c r="L32" s="57"/>
      <c r="M32" s="57"/>
      <c r="N32" s="91"/>
      <c r="O32" s="57"/>
      <c r="P32" s="57"/>
    </row>
    <row r="33" spans="3:3" ht="13.15" x14ac:dyDescent="0.45">
      <c r="C33" s="130"/>
    </row>
  </sheetData>
  <customSheetViews>
    <customSheetView guid="{4F865F69-4110-4E3D-BDF1-E656C591F0E8}" scale="80">
      <selection activeCell="C13" sqref="C13"/>
      <pageMargins left="0.7" right="0.7" top="0.75" bottom="0.75" header="0.3" footer="0.3"/>
      <pageSetup paperSize="9" orientation="portrait" r:id="rId1"/>
    </customSheetView>
  </customSheetView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DropDown="1" showErrorMessage="1" error="Please insert 0, 1 or n.a.!" xr:uid="{00000000-0002-0000-0F00-000000000000}">
          <x14:formula1>
            <xm:f>'Data vals &amp; cals'!$A$2:$A$4</xm:f>
          </x14:formula1>
          <xm:sqref>E4:H30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585855"/>
  </sheetPr>
  <dimension ref="A1:P19"/>
  <sheetViews>
    <sheetView zoomScale="80" zoomScaleNormal="80" workbookViewId="0">
      <pane xSplit="2" ySplit="3" topLeftCell="C13" activePane="bottomRight" state="frozen"/>
      <selection activeCell="M2" sqref="M2"/>
      <selection pane="topRight" activeCell="M2" sqref="M2"/>
      <selection pane="bottomLeft" activeCell="M2" sqref="M2"/>
      <selection pane="bottomRight" activeCell="M2" sqref="M2"/>
    </sheetView>
  </sheetViews>
  <sheetFormatPr defaultColWidth="9.06640625" defaultRowHeight="12.75" x14ac:dyDescent="0.45"/>
  <cols>
    <col min="1" max="1" width="4.73046875" style="58" customWidth="1"/>
    <col min="2" max="2" width="62.06640625" style="48" customWidth="1"/>
    <col min="3" max="8" width="5.73046875" style="41" customWidth="1"/>
    <col min="9" max="10" width="6.06640625" style="41" customWidth="1"/>
    <col min="11" max="16" width="20.73046875" style="41" customWidth="1"/>
    <col min="17" max="16384" width="9.06640625" style="41"/>
  </cols>
  <sheetData>
    <row r="1" spans="1:16" ht="20.2" customHeight="1" x14ac:dyDescent="0.45">
      <c r="A1" s="36" t="s">
        <v>184</v>
      </c>
      <c r="B1" s="37"/>
      <c r="C1" s="36" t="s">
        <v>520</v>
      </c>
      <c r="D1" s="36"/>
      <c r="E1" s="36"/>
      <c r="F1" s="36"/>
      <c r="G1" s="36"/>
      <c r="H1" s="36"/>
      <c r="I1" s="36"/>
      <c r="J1" s="36"/>
      <c r="K1" s="36"/>
      <c r="L1" s="36"/>
      <c r="M1" s="36"/>
      <c r="N1" s="36"/>
      <c r="O1" s="36"/>
      <c r="P1" s="36"/>
    </row>
    <row r="2" spans="1:16" s="44" customFormat="1" ht="146.19999999999999" customHeight="1" x14ac:dyDescent="0.4">
      <c r="A2" s="67" t="s">
        <v>23</v>
      </c>
      <c r="B2" s="68"/>
      <c r="C2" s="69" t="s">
        <v>180</v>
      </c>
      <c r="D2" s="43" t="s">
        <v>178</v>
      </c>
      <c r="E2" s="118" t="s">
        <v>54</v>
      </c>
      <c r="F2" s="118" t="s">
        <v>55</v>
      </c>
      <c r="G2" s="119" t="s">
        <v>304</v>
      </c>
      <c r="H2" s="119" t="s">
        <v>305</v>
      </c>
      <c r="I2" s="70" t="s">
        <v>181</v>
      </c>
      <c r="J2" s="70" t="s">
        <v>301</v>
      </c>
      <c r="K2" s="60" t="s">
        <v>56</v>
      </c>
      <c r="L2" s="60" t="s">
        <v>314</v>
      </c>
      <c r="M2" s="61" t="s">
        <v>315</v>
      </c>
      <c r="N2" s="87" t="s">
        <v>316</v>
      </c>
      <c r="O2" s="61" t="s">
        <v>317</v>
      </c>
      <c r="P2" s="60" t="s">
        <v>318</v>
      </c>
    </row>
    <row r="3" spans="1:16" s="47" customFormat="1" ht="30" customHeight="1" x14ac:dyDescent="0.45">
      <c r="A3" s="71" t="s">
        <v>298</v>
      </c>
      <c r="B3" s="72"/>
      <c r="C3" s="73"/>
      <c r="D3" s="45"/>
      <c r="E3" s="45"/>
      <c r="F3" s="45"/>
      <c r="G3" s="45"/>
      <c r="H3" s="45"/>
      <c r="I3" s="73"/>
      <c r="J3" s="73"/>
      <c r="K3" s="46"/>
      <c r="L3" s="46"/>
      <c r="M3" s="46"/>
      <c r="N3" s="88"/>
      <c r="O3" s="46"/>
      <c r="P3" s="46"/>
    </row>
    <row r="4" spans="1:16" ht="40.049999999999997" customHeight="1" x14ac:dyDescent="0.45">
      <c r="A4" s="74" t="s">
        <v>320</v>
      </c>
      <c r="B4" s="75" t="s">
        <v>442</v>
      </c>
      <c r="C4" s="92">
        <f>IF(IFC_PerformanceStandards="yes",1,0)</f>
        <v>0</v>
      </c>
      <c r="D4" s="49">
        <f t="shared" ref="D4:D6" si="0">IF(C4="",0,C4)</f>
        <v>0</v>
      </c>
      <c r="E4" s="49">
        <v>0</v>
      </c>
      <c r="F4" s="49">
        <v>0</v>
      </c>
      <c r="G4" s="49">
        <v>0</v>
      </c>
      <c r="H4" s="49">
        <v>0</v>
      </c>
      <c r="I4" s="76">
        <f>IF(AND(D4=0,SUM(E4:H4)&gt;0),"ERROR",IF(D4="n.a.","n.a.",IF(D4=0,0,IF(COUNTIF(E4:H4,"n.a.")=4,"n.a.",IF(COUNTIF(E4:H4,1)=4,1,0.5+(((COUNTIF(E4:H4,"1"))/(4-COUNTIF(E4:H4,"n.a.")))*0.5))))))</f>
        <v>0</v>
      </c>
      <c r="J4" s="83">
        <f>IF(I4="n.a.",D4,D4*I4)</f>
        <v>0</v>
      </c>
      <c r="K4" s="50"/>
      <c r="L4" s="50"/>
      <c r="M4" s="50"/>
      <c r="N4" s="89"/>
      <c r="O4" s="50"/>
      <c r="P4" s="50"/>
    </row>
    <row r="5" spans="1:16" ht="40.049999999999997" customHeight="1" x14ac:dyDescent="0.45">
      <c r="A5" s="74" t="s">
        <v>321</v>
      </c>
      <c r="B5" s="75" t="s">
        <v>443</v>
      </c>
      <c r="C5" s="92"/>
      <c r="D5" s="49">
        <f t="shared" si="0"/>
        <v>0</v>
      </c>
      <c r="E5" s="49">
        <v>0</v>
      </c>
      <c r="F5" s="49">
        <v>0</v>
      </c>
      <c r="G5" s="49">
        <v>0</v>
      </c>
      <c r="H5" s="49">
        <v>0</v>
      </c>
      <c r="I5" s="76">
        <f>IF(AND(D5=0,SUM(E5:H5)&gt;0),"ERROR",IF(D5="n.a.","n.a.",IF(D5=0,0,IF(COUNTIF(E5:H5,"n.a.")=4,"n.a.",IF(COUNTIF(E5:H5,1)=4,1,0.5+(((COUNTIF(E5:H5,"1"))/(4-COUNTIF(E5:H5,"n.a.")))*0.5))))))</f>
        <v>0</v>
      </c>
      <c r="J5" s="83">
        <f>IF(I5="n.a.",D5,D5*I5)</f>
        <v>0</v>
      </c>
      <c r="K5" s="50"/>
      <c r="L5" s="50"/>
      <c r="M5" s="50"/>
      <c r="N5" s="89"/>
      <c r="O5" s="50"/>
      <c r="P5" s="50"/>
    </row>
    <row r="6" spans="1:16" ht="40.049999999999997" customHeight="1" x14ac:dyDescent="0.45">
      <c r="A6" s="74" t="s">
        <v>322</v>
      </c>
      <c r="B6" s="75" t="s">
        <v>144</v>
      </c>
      <c r="C6" s="92"/>
      <c r="D6" s="49">
        <f t="shared" si="0"/>
        <v>0</v>
      </c>
      <c r="E6" s="49">
        <v>0</v>
      </c>
      <c r="F6" s="49">
        <v>0</v>
      </c>
      <c r="G6" s="49">
        <v>0</v>
      </c>
      <c r="H6" s="49">
        <v>0</v>
      </c>
      <c r="I6" s="76">
        <f>IF(AND(D6=0,SUM(E6:H6)&gt;0),"ERROR",IF(D6="n.a.","n.a.",IF(D6=0,0,IF(COUNTIF(E6:H6,"n.a.")=4,"n.a.",IF(COUNTIF(E6:H6,1)=4,1,0.5+(((COUNTIF(E6:H6,"1"))/(4-COUNTIF(E6:H6,"n.a.")))*0.5))))))</f>
        <v>0</v>
      </c>
      <c r="J6" s="83">
        <f>IF(I6="n.a.",D6,D6*I6)</f>
        <v>0</v>
      </c>
      <c r="K6" s="50"/>
      <c r="L6" s="50"/>
      <c r="M6" s="50"/>
      <c r="N6" s="89"/>
      <c r="O6" s="50"/>
      <c r="P6" s="50"/>
    </row>
    <row r="7" spans="1:16" ht="40.049999999999997" customHeight="1" x14ac:dyDescent="0.45">
      <c r="A7" s="74" t="s">
        <v>324</v>
      </c>
      <c r="B7" s="75" t="s">
        <v>19</v>
      </c>
      <c r="C7" s="92">
        <f>IF(IFC_EnvironmentalHealthandSafetyGuidelines="yes",1,0)</f>
        <v>0</v>
      </c>
      <c r="D7" s="49">
        <f t="shared" ref="D7:D17" si="1">IF(C7="",0,C7)</f>
        <v>0</v>
      </c>
      <c r="E7" s="49">
        <v>0</v>
      </c>
      <c r="F7" s="49">
        <v>0</v>
      </c>
      <c r="G7" s="49">
        <v>0</v>
      </c>
      <c r="H7" s="49">
        <v>0</v>
      </c>
      <c r="I7" s="76">
        <f t="shared" ref="I7:I17" si="2">IF(AND(D7=0,SUM(E7:H7)&gt;0),"ERROR",IF(D7="n.a.","n.a.",IF(D7=0,0,IF(COUNTIF(E7:H7,"n.a.")=4,"n.a.",IF(COUNTIF(E7:H7,1)=4,1,0.5+(((COUNTIF(E7:H7,"1"))/(4-COUNTIF(E7:H7,"n.a.")))*0.5))))))</f>
        <v>0</v>
      </c>
      <c r="J7" s="83">
        <f t="shared" ref="J7:J17" si="3">IF(I7="n.a.",D7,D7*I7)</f>
        <v>0</v>
      </c>
      <c r="K7" s="50"/>
      <c r="L7" s="50"/>
      <c r="M7" s="50"/>
      <c r="N7" s="89"/>
      <c r="O7" s="50"/>
      <c r="P7" s="50"/>
    </row>
    <row r="8" spans="1:16" ht="40.049999999999997" customHeight="1" x14ac:dyDescent="0.45">
      <c r="A8" s="74" t="s">
        <v>325</v>
      </c>
      <c r="B8" s="75" t="s">
        <v>143</v>
      </c>
      <c r="C8" s="92">
        <f>IF(IFC_PerformanceStandards="yes",1,0)</f>
        <v>0</v>
      </c>
      <c r="D8" s="49">
        <f t="shared" si="1"/>
        <v>0</v>
      </c>
      <c r="E8" s="49">
        <v>0</v>
      </c>
      <c r="F8" s="49">
        <v>0</v>
      </c>
      <c r="G8" s="49">
        <v>0</v>
      </c>
      <c r="H8" s="49">
        <v>0</v>
      </c>
      <c r="I8" s="76">
        <f t="shared" si="2"/>
        <v>0</v>
      </c>
      <c r="J8" s="83">
        <f t="shared" si="3"/>
        <v>0</v>
      </c>
      <c r="K8" s="50"/>
      <c r="L8" s="50"/>
      <c r="M8" s="50"/>
      <c r="N8" s="89"/>
      <c r="O8" s="50"/>
      <c r="P8" s="50"/>
    </row>
    <row r="9" spans="1:16" ht="40.049999999999997" customHeight="1" x14ac:dyDescent="0.45">
      <c r="A9" s="74" t="s">
        <v>327</v>
      </c>
      <c r="B9" s="75" t="s">
        <v>444</v>
      </c>
      <c r="C9" s="92">
        <f>IF(IFC_PerformanceStandards="yes",1,(IF(Equator_Principles="yes",1,0)))</f>
        <v>0</v>
      </c>
      <c r="D9" s="49">
        <f t="shared" si="1"/>
        <v>0</v>
      </c>
      <c r="E9" s="49">
        <v>0</v>
      </c>
      <c r="F9" s="49">
        <v>0</v>
      </c>
      <c r="G9" s="49">
        <v>0</v>
      </c>
      <c r="H9" s="49">
        <v>0</v>
      </c>
      <c r="I9" s="76">
        <f t="shared" si="2"/>
        <v>0</v>
      </c>
      <c r="J9" s="83">
        <f t="shared" si="3"/>
        <v>0</v>
      </c>
      <c r="K9" s="50"/>
      <c r="L9" s="50"/>
      <c r="M9" s="50"/>
      <c r="N9" s="89"/>
      <c r="O9" s="50"/>
      <c r="P9" s="50"/>
    </row>
    <row r="10" spans="1:16" ht="40.049999999999997" customHeight="1" x14ac:dyDescent="0.45">
      <c r="A10" s="74" t="s">
        <v>329</v>
      </c>
      <c r="B10" s="75" t="s">
        <v>72</v>
      </c>
      <c r="C10" s="92"/>
      <c r="D10" s="49">
        <f t="shared" si="1"/>
        <v>0</v>
      </c>
      <c r="E10" s="49">
        <v>0</v>
      </c>
      <c r="F10" s="49">
        <v>0</v>
      </c>
      <c r="G10" s="49">
        <v>0</v>
      </c>
      <c r="H10" s="49">
        <v>0</v>
      </c>
      <c r="I10" s="76">
        <f t="shared" si="2"/>
        <v>0</v>
      </c>
      <c r="J10" s="83">
        <f t="shared" si="3"/>
        <v>0</v>
      </c>
      <c r="K10" s="50"/>
      <c r="L10" s="50"/>
      <c r="M10" s="50"/>
      <c r="N10" s="89"/>
      <c r="O10" s="50"/>
      <c r="P10" s="50"/>
    </row>
    <row r="11" spans="1:16" ht="40.049999999999997" customHeight="1" x14ac:dyDescent="0.45">
      <c r="A11" s="74" t="s">
        <v>330</v>
      </c>
      <c r="B11" s="75" t="s">
        <v>445</v>
      </c>
      <c r="C11" s="92"/>
      <c r="D11" s="49">
        <f t="shared" si="1"/>
        <v>0</v>
      </c>
      <c r="E11" s="49">
        <v>0</v>
      </c>
      <c r="F11" s="49">
        <v>0</v>
      </c>
      <c r="G11" s="49">
        <v>0</v>
      </c>
      <c r="H11" s="49">
        <v>0</v>
      </c>
      <c r="I11" s="76">
        <f t="shared" si="2"/>
        <v>0</v>
      </c>
      <c r="J11" s="83">
        <f t="shared" si="3"/>
        <v>0</v>
      </c>
      <c r="K11" s="50"/>
      <c r="L11" s="50"/>
      <c r="M11" s="50"/>
      <c r="N11" s="89"/>
      <c r="O11" s="50"/>
      <c r="P11" s="50"/>
    </row>
    <row r="12" spans="1:16" ht="40.049999999999997" customHeight="1" x14ac:dyDescent="0.45">
      <c r="A12" s="74" t="s">
        <v>332</v>
      </c>
      <c r="B12" s="75" t="s">
        <v>446</v>
      </c>
      <c r="C12" s="92"/>
      <c r="D12" s="49">
        <f t="shared" si="1"/>
        <v>0</v>
      </c>
      <c r="E12" s="49">
        <v>0</v>
      </c>
      <c r="F12" s="49">
        <v>0</v>
      </c>
      <c r="G12" s="49">
        <v>0</v>
      </c>
      <c r="H12" s="49">
        <v>0</v>
      </c>
      <c r="I12" s="76">
        <f t="shared" si="2"/>
        <v>0</v>
      </c>
      <c r="J12" s="83">
        <f t="shared" si="3"/>
        <v>0</v>
      </c>
      <c r="K12" s="50"/>
      <c r="L12" s="50"/>
      <c r="M12" s="50"/>
      <c r="N12" s="89"/>
      <c r="O12" s="50"/>
      <c r="P12" s="50"/>
    </row>
    <row r="13" spans="1:16" ht="40.049999999999997" customHeight="1" x14ac:dyDescent="0.45">
      <c r="A13" s="74" t="s">
        <v>334</v>
      </c>
      <c r="B13" s="75" t="s">
        <v>145</v>
      </c>
      <c r="C13" s="92"/>
      <c r="D13" s="49">
        <f t="shared" si="1"/>
        <v>0</v>
      </c>
      <c r="E13" s="49">
        <v>0</v>
      </c>
      <c r="F13" s="49">
        <v>0</v>
      </c>
      <c r="G13" s="49">
        <v>0</v>
      </c>
      <c r="H13" s="49">
        <v>0</v>
      </c>
      <c r="I13" s="76">
        <f t="shared" si="2"/>
        <v>0</v>
      </c>
      <c r="J13" s="83">
        <f t="shared" si="3"/>
        <v>0</v>
      </c>
      <c r="K13" s="50"/>
      <c r="L13" s="50"/>
      <c r="M13" s="50"/>
      <c r="N13" s="89"/>
      <c r="O13" s="50"/>
      <c r="P13" s="50"/>
    </row>
    <row r="14" spans="1:16" ht="40.049999999999997" customHeight="1" x14ac:dyDescent="0.45">
      <c r="A14" s="74" t="s">
        <v>336</v>
      </c>
      <c r="B14" s="75" t="s">
        <v>432</v>
      </c>
      <c r="C14" s="92">
        <f>IF(UN_GlobalCompact="yes",1,0)</f>
        <v>0</v>
      </c>
      <c r="D14" s="49">
        <f t="shared" si="1"/>
        <v>0</v>
      </c>
      <c r="E14" s="49">
        <v>0</v>
      </c>
      <c r="F14" s="49">
        <v>0</v>
      </c>
      <c r="G14" s="49">
        <v>0</v>
      </c>
      <c r="H14" s="49">
        <v>0</v>
      </c>
      <c r="I14" s="76">
        <f t="shared" si="2"/>
        <v>0</v>
      </c>
      <c r="J14" s="83">
        <f t="shared" si="3"/>
        <v>0</v>
      </c>
      <c r="K14" s="50"/>
      <c r="L14" s="50"/>
      <c r="M14" s="50"/>
      <c r="N14" s="89"/>
      <c r="O14" s="50"/>
      <c r="P14" s="50"/>
    </row>
    <row r="15" spans="1:16" ht="40.049999999999997" customHeight="1" x14ac:dyDescent="0.45">
      <c r="A15" s="74" t="s">
        <v>337</v>
      </c>
      <c r="B15" s="75" t="s">
        <v>433</v>
      </c>
      <c r="C15" s="92"/>
      <c r="D15" s="49">
        <f t="shared" si="1"/>
        <v>0</v>
      </c>
      <c r="E15" s="49">
        <v>0</v>
      </c>
      <c r="F15" s="49">
        <v>0</v>
      </c>
      <c r="G15" s="49">
        <v>0</v>
      </c>
      <c r="H15" s="49">
        <v>0</v>
      </c>
      <c r="I15" s="76">
        <f t="shared" si="2"/>
        <v>0</v>
      </c>
      <c r="J15" s="83">
        <f t="shared" si="3"/>
        <v>0</v>
      </c>
      <c r="K15" s="50"/>
      <c r="L15" s="50"/>
      <c r="M15" s="50"/>
      <c r="N15" s="89"/>
      <c r="O15" s="50"/>
      <c r="P15" s="50"/>
    </row>
    <row r="16" spans="1:16" ht="40.049999999999997" customHeight="1" x14ac:dyDescent="0.45">
      <c r="A16" s="74" t="s">
        <v>338</v>
      </c>
      <c r="B16" s="75" t="s">
        <v>434</v>
      </c>
      <c r="C16" s="92">
        <f>IF(OECD_GuidelinesforMNEs="yes",1,0)</f>
        <v>0</v>
      </c>
      <c r="D16" s="49">
        <f t="shared" si="1"/>
        <v>0</v>
      </c>
      <c r="E16" s="49">
        <v>0</v>
      </c>
      <c r="F16" s="49">
        <v>0</v>
      </c>
      <c r="G16" s="49">
        <v>0</v>
      </c>
      <c r="H16" s="49">
        <v>0</v>
      </c>
      <c r="I16" s="76">
        <f t="shared" si="2"/>
        <v>0</v>
      </c>
      <c r="J16" s="83">
        <f t="shared" si="3"/>
        <v>0</v>
      </c>
      <c r="K16" s="50"/>
      <c r="L16" s="50"/>
      <c r="M16" s="50"/>
      <c r="N16" s="89"/>
      <c r="O16" s="50"/>
      <c r="P16" s="50"/>
    </row>
    <row r="17" spans="1:16" ht="40.049999999999997" customHeight="1" x14ac:dyDescent="0.45">
      <c r="A17" s="74" t="s">
        <v>340</v>
      </c>
      <c r="B17" s="75" t="s">
        <v>447</v>
      </c>
      <c r="C17" s="93"/>
      <c r="D17" s="49">
        <f t="shared" si="1"/>
        <v>0</v>
      </c>
      <c r="E17" s="49">
        <v>0</v>
      </c>
      <c r="F17" s="49">
        <v>0</v>
      </c>
      <c r="G17" s="49">
        <v>0</v>
      </c>
      <c r="H17" s="49">
        <v>0</v>
      </c>
      <c r="I17" s="76">
        <f t="shared" si="2"/>
        <v>0</v>
      </c>
      <c r="J17" s="83">
        <f t="shared" si="3"/>
        <v>0</v>
      </c>
      <c r="K17" s="50"/>
      <c r="L17" s="50"/>
      <c r="M17" s="50"/>
      <c r="N17" s="89"/>
      <c r="O17" s="50"/>
      <c r="P17" s="50"/>
    </row>
    <row r="18" spans="1:16" s="54" customFormat="1" ht="40.049999999999997" customHeight="1" x14ac:dyDescent="0.45">
      <c r="A18" s="78" t="s">
        <v>182</v>
      </c>
      <c r="B18" s="79"/>
      <c r="C18" s="95"/>
      <c r="D18" s="52">
        <f>AVERAGE(D4:D17)*10</f>
        <v>0</v>
      </c>
      <c r="E18" s="51"/>
      <c r="F18" s="51"/>
      <c r="G18" s="51"/>
      <c r="H18" s="51"/>
      <c r="I18" s="80" t="str">
        <f>IFERROR(J18/D18,"")</f>
        <v/>
      </c>
      <c r="J18" s="84">
        <f>AVERAGE(J4:J17)*10</f>
        <v>0</v>
      </c>
      <c r="K18" s="53"/>
      <c r="L18" s="53"/>
      <c r="M18" s="53"/>
      <c r="N18" s="90"/>
      <c r="O18" s="53"/>
      <c r="P18" s="53"/>
    </row>
    <row r="19" spans="1:16" ht="13.15" x14ac:dyDescent="0.45">
      <c r="A19" s="81" t="s">
        <v>302</v>
      </c>
      <c r="B19" s="82"/>
      <c r="C19" s="96"/>
      <c r="D19" s="56">
        <f>D18/10</f>
        <v>0</v>
      </c>
      <c r="E19" s="55"/>
      <c r="F19" s="55"/>
      <c r="G19" s="55"/>
      <c r="H19" s="55"/>
      <c r="I19" s="85"/>
      <c r="J19" s="86">
        <f>J18/10</f>
        <v>0</v>
      </c>
      <c r="K19" s="57"/>
      <c r="L19" s="57"/>
      <c r="M19" s="57"/>
      <c r="N19" s="91"/>
      <c r="O19" s="57"/>
      <c r="P19" s="57"/>
    </row>
  </sheetData>
  <customSheetViews>
    <customSheetView guid="{4F865F69-4110-4E3D-BDF1-E656C591F0E8}" scale="90">
      <selection activeCell="C1" sqref="C1"/>
      <pageMargins left="0.7" right="0.7" top="0.75" bottom="0.75" header="0.3" footer="0.3"/>
    </customSheetView>
  </customSheetView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DropDown="1" showErrorMessage="1" error="Please insert 0, 1 or n.a.!" xr:uid="{00000000-0002-0000-1000-000000000000}">
          <x14:formula1>
            <xm:f>'Data vals &amp; cals'!$A$2:$A$4</xm:f>
          </x14:formula1>
          <xm:sqref>E4:H17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585855"/>
  </sheetPr>
  <dimension ref="A1:Q33"/>
  <sheetViews>
    <sheetView zoomScale="80" zoomScaleNormal="80" workbookViewId="0">
      <pane xSplit="2" ySplit="2" topLeftCell="C21" activePane="bottomRight" state="frozen"/>
      <selection activeCell="L9" sqref="L9"/>
      <selection pane="topRight" activeCell="L9" sqref="L9"/>
      <selection pane="bottomLeft" activeCell="L9" sqref="L9"/>
      <selection pane="bottomRight" activeCell="L24" sqref="L24"/>
    </sheetView>
  </sheetViews>
  <sheetFormatPr defaultColWidth="9.06640625" defaultRowHeight="12.75" x14ac:dyDescent="0.45"/>
  <cols>
    <col min="1" max="1" width="4.73046875" style="58" customWidth="1"/>
    <col min="2" max="2" width="62.06640625" style="48" customWidth="1"/>
    <col min="3" max="9" width="5.73046875" style="41" customWidth="1"/>
    <col min="10" max="11" width="6" style="41" customWidth="1"/>
    <col min="12" max="17" width="20.73046875" style="41" customWidth="1"/>
    <col min="18" max="16384" width="9.06640625" style="41"/>
  </cols>
  <sheetData>
    <row r="1" spans="1:17" ht="20.2" customHeight="1" x14ac:dyDescent="0.45">
      <c r="A1" s="36" t="s">
        <v>184</v>
      </c>
      <c r="B1" s="37"/>
      <c r="C1" s="36" t="s">
        <v>520</v>
      </c>
      <c r="D1" s="36"/>
      <c r="E1" s="36"/>
      <c r="F1" s="36"/>
      <c r="G1" s="36"/>
      <c r="H1" s="36"/>
      <c r="I1" s="36"/>
      <c r="J1" s="36"/>
      <c r="K1" s="36"/>
      <c r="L1" s="36"/>
      <c r="M1" s="36"/>
      <c r="N1" s="36"/>
      <c r="O1" s="36"/>
      <c r="P1" s="36"/>
      <c r="Q1" s="36"/>
    </row>
    <row r="2" spans="1:17" s="44" customFormat="1" ht="146.19999999999999" customHeight="1" x14ac:dyDescent="0.4">
      <c r="A2" s="67" t="s">
        <v>173</v>
      </c>
      <c r="B2" s="68"/>
      <c r="C2" s="69" t="s">
        <v>180</v>
      </c>
      <c r="D2" s="111" t="s">
        <v>178</v>
      </c>
      <c r="E2" s="116" t="s">
        <v>54</v>
      </c>
      <c r="F2" s="116" t="s">
        <v>55</v>
      </c>
      <c r="G2" s="117" t="s">
        <v>304</v>
      </c>
      <c r="H2" s="117" t="s">
        <v>305</v>
      </c>
      <c r="I2" s="117" t="s">
        <v>296</v>
      </c>
      <c r="J2" s="70" t="s">
        <v>181</v>
      </c>
      <c r="K2" s="70" t="s">
        <v>301</v>
      </c>
      <c r="L2" s="61" t="s">
        <v>56</v>
      </c>
      <c r="M2" s="61" t="s">
        <v>314</v>
      </c>
      <c r="N2" s="61" t="s">
        <v>522</v>
      </c>
      <c r="O2" s="87" t="s">
        <v>316</v>
      </c>
      <c r="P2" s="61" t="s">
        <v>317</v>
      </c>
      <c r="Q2" s="61" t="s">
        <v>318</v>
      </c>
    </row>
    <row r="3" spans="1:17" s="47" customFormat="1" ht="30" customHeight="1" x14ac:dyDescent="0.45">
      <c r="A3" s="71" t="s">
        <v>298</v>
      </c>
      <c r="B3" s="72"/>
      <c r="C3" s="73"/>
      <c r="D3" s="45"/>
      <c r="E3" s="45"/>
      <c r="F3" s="45"/>
      <c r="G3" s="45"/>
      <c r="H3" s="45"/>
      <c r="I3" s="45"/>
      <c r="J3" s="73"/>
      <c r="K3" s="73"/>
      <c r="L3" s="46"/>
      <c r="M3" s="46"/>
      <c r="N3" s="46"/>
      <c r="O3" s="88"/>
      <c r="P3" s="46"/>
      <c r="Q3" s="46"/>
    </row>
    <row r="4" spans="1:17" ht="40.049999999999997" customHeight="1" x14ac:dyDescent="0.45">
      <c r="A4" s="74" t="s">
        <v>320</v>
      </c>
      <c r="B4" s="75" t="s">
        <v>448</v>
      </c>
      <c r="C4" s="92">
        <f>IF(UN_GlobalCompact="yes",1,(IF(OECD_GuidelinesforMNEs="yes",1,(IF(IFC_PerformanceStandards="yes",1,0)))))</f>
        <v>0</v>
      </c>
      <c r="D4" s="49">
        <f t="shared" ref="D4:D30" si="0">IF(C4="",0,C4)</f>
        <v>0</v>
      </c>
      <c r="E4" s="49">
        <v>0</v>
      </c>
      <c r="F4" s="49">
        <v>0</v>
      </c>
      <c r="G4" s="49">
        <v>0</v>
      </c>
      <c r="H4" s="49">
        <v>0</v>
      </c>
      <c r="I4" s="49" t="s">
        <v>57</v>
      </c>
      <c r="J4" s="76">
        <f t="shared" ref="J4:J31" si="1">IF(AND(D4=0,SUM(E4:I4)&gt;0),"ERROR",IF(D4="n.a.","n.a.",IF(D4=0,0,IF(COUNTIF(E4:I4,"n.a.")=5,"n.a.",IF(COUNTIF(E4:I4,1)=5,1,0.5+(((COUNTIF(E4:I4,"1"))/(5-COUNTIF(E4:I4,"n.a.")))*0.5))))))</f>
        <v>0</v>
      </c>
      <c r="K4" s="83">
        <f>IF(J4="n.a.",D4,D4*J4)</f>
        <v>0</v>
      </c>
      <c r="L4" s="50"/>
      <c r="M4" s="50"/>
      <c r="N4" s="50"/>
      <c r="O4" s="89"/>
      <c r="P4" s="50"/>
      <c r="Q4" s="50"/>
    </row>
    <row r="5" spans="1:17" ht="40.049999999999997" customHeight="1" x14ac:dyDescent="0.45">
      <c r="A5" s="74" t="s">
        <v>321</v>
      </c>
      <c r="B5" s="75" t="s">
        <v>449</v>
      </c>
      <c r="C5" s="92">
        <f>IF(IFC_PerformanceStandards="yes",1,0)</f>
        <v>0</v>
      </c>
      <c r="D5" s="49">
        <f t="shared" ref="D5" si="2">IF(C5="",0,C5)</f>
        <v>0</v>
      </c>
      <c r="E5" s="49">
        <v>0</v>
      </c>
      <c r="F5" s="49">
        <v>0</v>
      </c>
      <c r="G5" s="49">
        <v>0</v>
      </c>
      <c r="H5" s="49">
        <v>0</v>
      </c>
      <c r="I5" s="49" t="s">
        <v>57</v>
      </c>
      <c r="J5" s="76">
        <f t="shared" ref="J5" si="3">IF(AND(D5=0,SUM(E5:I5)&gt;0),"ERROR",IF(D5="n.a.","n.a.",IF(D5=0,0,IF(COUNTIF(E5:I5,"n.a.")=5,"n.a.",IF(COUNTIF(E5:I5,1)=5,1,0.5+(((COUNTIF(E5:I5,"1"))/(5-COUNTIF(E5:I5,"n.a.")))*0.5))))))</f>
        <v>0</v>
      </c>
      <c r="K5" s="83">
        <f>IF(J5="n.a.",D5,D5*J5)</f>
        <v>0</v>
      </c>
      <c r="L5" s="50"/>
      <c r="M5" s="50"/>
      <c r="N5" s="50"/>
      <c r="O5" s="89"/>
      <c r="P5" s="50"/>
      <c r="Q5" s="50"/>
    </row>
    <row r="6" spans="1:17" ht="40.049999999999997" customHeight="1" x14ac:dyDescent="0.45">
      <c r="A6" s="74" t="s">
        <v>322</v>
      </c>
      <c r="B6" s="75" t="s">
        <v>450</v>
      </c>
      <c r="C6" s="92"/>
      <c r="D6" s="49">
        <f t="shared" si="0"/>
        <v>0</v>
      </c>
      <c r="E6" s="49">
        <v>0</v>
      </c>
      <c r="F6" s="49">
        <v>0</v>
      </c>
      <c r="G6" s="49">
        <v>0</v>
      </c>
      <c r="H6" s="49">
        <v>0</v>
      </c>
      <c r="I6" s="49" t="s">
        <v>57</v>
      </c>
      <c r="J6" s="76">
        <f t="shared" si="1"/>
        <v>0</v>
      </c>
      <c r="K6" s="83">
        <f t="shared" ref="K6:K31" si="4">IF(J6="n.a.",D6,D6*J6)</f>
        <v>0</v>
      </c>
      <c r="L6" s="50"/>
      <c r="M6" s="50"/>
      <c r="N6" s="50"/>
      <c r="O6" s="89"/>
      <c r="P6" s="50"/>
      <c r="Q6" s="50"/>
    </row>
    <row r="7" spans="1:17" ht="40.049999999999997" customHeight="1" x14ac:dyDescent="0.45">
      <c r="A7" s="74" t="s">
        <v>324</v>
      </c>
      <c r="B7" s="75" t="s">
        <v>224</v>
      </c>
      <c r="C7" s="92"/>
      <c r="D7" s="49">
        <f t="shared" si="0"/>
        <v>0</v>
      </c>
      <c r="E7" s="49">
        <v>0</v>
      </c>
      <c r="F7" s="49">
        <v>0</v>
      </c>
      <c r="G7" s="49">
        <v>0</v>
      </c>
      <c r="H7" s="49">
        <v>0</v>
      </c>
      <c r="I7" s="49" t="s">
        <v>57</v>
      </c>
      <c r="J7" s="76">
        <f t="shared" si="1"/>
        <v>0</v>
      </c>
      <c r="K7" s="83">
        <f t="shared" si="4"/>
        <v>0</v>
      </c>
      <c r="L7" s="50"/>
      <c r="M7" s="50"/>
      <c r="N7" s="50"/>
      <c r="O7" s="89"/>
      <c r="P7" s="50"/>
      <c r="Q7" s="50"/>
    </row>
    <row r="8" spans="1:17" ht="40.049999999999997" customHeight="1" x14ac:dyDescent="0.45">
      <c r="A8" s="74" t="s">
        <v>325</v>
      </c>
      <c r="B8" s="75" t="s">
        <v>225</v>
      </c>
      <c r="C8" s="92"/>
      <c r="D8" s="49">
        <f t="shared" si="0"/>
        <v>0</v>
      </c>
      <c r="E8" s="49">
        <v>0</v>
      </c>
      <c r="F8" s="49">
        <v>0</v>
      </c>
      <c r="G8" s="49">
        <v>0</v>
      </c>
      <c r="H8" s="49">
        <v>0</v>
      </c>
      <c r="I8" s="49" t="s">
        <v>57</v>
      </c>
      <c r="J8" s="76">
        <f t="shared" si="1"/>
        <v>0</v>
      </c>
      <c r="K8" s="83">
        <f t="shared" si="4"/>
        <v>0</v>
      </c>
      <c r="L8" s="50"/>
      <c r="M8" s="50"/>
      <c r="N8" s="50"/>
      <c r="O8" s="89"/>
      <c r="P8" s="50"/>
      <c r="Q8" s="50"/>
    </row>
    <row r="9" spans="1:17" ht="40.049999999999997" customHeight="1" x14ac:dyDescent="0.45">
      <c r="A9" s="74" t="s">
        <v>327</v>
      </c>
      <c r="B9" s="75" t="s">
        <v>433</v>
      </c>
      <c r="C9" s="92"/>
      <c r="D9" s="49">
        <f t="shared" si="0"/>
        <v>0</v>
      </c>
      <c r="E9" s="49">
        <v>0</v>
      </c>
      <c r="F9" s="49">
        <v>0</v>
      </c>
      <c r="G9" s="49">
        <v>0</v>
      </c>
      <c r="H9" s="49">
        <v>0</v>
      </c>
      <c r="I9" s="49" t="s">
        <v>57</v>
      </c>
      <c r="J9" s="76">
        <f t="shared" si="1"/>
        <v>0</v>
      </c>
      <c r="K9" s="83">
        <f t="shared" si="4"/>
        <v>0</v>
      </c>
      <c r="L9" s="50"/>
      <c r="M9" s="50"/>
      <c r="N9" s="50"/>
      <c r="O9" s="89"/>
      <c r="P9" s="50"/>
      <c r="Q9" s="50"/>
    </row>
    <row r="10" spans="1:17" ht="40.049999999999997" customHeight="1" x14ac:dyDescent="0.45">
      <c r="A10" s="74" t="s">
        <v>329</v>
      </c>
      <c r="B10" s="75" t="s">
        <v>451</v>
      </c>
      <c r="C10" s="92"/>
      <c r="D10" s="49">
        <f t="shared" si="0"/>
        <v>0</v>
      </c>
      <c r="E10" s="49">
        <v>0</v>
      </c>
      <c r="F10" s="49">
        <v>0</v>
      </c>
      <c r="G10" s="49">
        <v>0</v>
      </c>
      <c r="H10" s="49">
        <v>0</v>
      </c>
      <c r="I10" s="49" t="s">
        <v>57</v>
      </c>
      <c r="J10" s="76">
        <f t="shared" si="1"/>
        <v>0</v>
      </c>
      <c r="K10" s="83">
        <f t="shared" si="4"/>
        <v>0</v>
      </c>
      <c r="L10" s="50"/>
      <c r="M10" s="50"/>
      <c r="N10" s="50"/>
      <c r="O10" s="89"/>
      <c r="P10" s="50"/>
      <c r="Q10" s="50"/>
    </row>
    <row r="11" spans="1:17" ht="40.049999999999997" customHeight="1" x14ac:dyDescent="0.45">
      <c r="A11" s="74" t="s">
        <v>330</v>
      </c>
      <c r="B11" s="75" t="s">
        <v>226</v>
      </c>
      <c r="C11" s="92"/>
      <c r="D11" s="49">
        <f t="shared" si="0"/>
        <v>0</v>
      </c>
      <c r="E11" s="49">
        <v>0</v>
      </c>
      <c r="F11" s="49">
        <v>0</v>
      </c>
      <c r="G11" s="49">
        <v>0</v>
      </c>
      <c r="H11" s="49">
        <v>0</v>
      </c>
      <c r="I11" s="49" t="s">
        <v>57</v>
      </c>
      <c r="J11" s="76">
        <f t="shared" si="1"/>
        <v>0</v>
      </c>
      <c r="K11" s="83">
        <f t="shared" si="4"/>
        <v>0</v>
      </c>
      <c r="L11" s="50"/>
      <c r="M11" s="50"/>
      <c r="N11" s="50"/>
      <c r="O11" s="89"/>
      <c r="P11" s="50"/>
      <c r="Q11" s="50"/>
    </row>
    <row r="12" spans="1:17" ht="40.049999999999997" customHeight="1" x14ac:dyDescent="0.45">
      <c r="A12" s="74" t="s">
        <v>332</v>
      </c>
      <c r="B12" s="75" t="s">
        <v>227</v>
      </c>
      <c r="C12" s="92"/>
      <c r="D12" s="49">
        <f t="shared" si="0"/>
        <v>0</v>
      </c>
      <c r="E12" s="49">
        <v>0</v>
      </c>
      <c r="F12" s="49">
        <v>0</v>
      </c>
      <c r="G12" s="49">
        <v>0</v>
      </c>
      <c r="H12" s="49">
        <v>0</v>
      </c>
      <c r="I12" s="49" t="s">
        <v>57</v>
      </c>
      <c r="J12" s="76">
        <f t="shared" si="1"/>
        <v>0</v>
      </c>
      <c r="K12" s="83">
        <f t="shared" si="4"/>
        <v>0</v>
      </c>
      <c r="L12" s="50"/>
      <c r="M12" s="50"/>
      <c r="N12" s="50"/>
      <c r="O12" s="89"/>
      <c r="P12" s="50"/>
      <c r="Q12" s="50"/>
    </row>
    <row r="13" spans="1:17" ht="40.049999999999997" customHeight="1" x14ac:dyDescent="0.45">
      <c r="A13" s="74" t="s">
        <v>334</v>
      </c>
      <c r="B13" s="75" t="s">
        <v>228</v>
      </c>
      <c r="C13" s="92"/>
      <c r="D13" s="49">
        <f t="shared" si="0"/>
        <v>0</v>
      </c>
      <c r="E13" s="49">
        <v>0</v>
      </c>
      <c r="F13" s="49" t="s">
        <v>57</v>
      </c>
      <c r="G13" s="49">
        <v>0</v>
      </c>
      <c r="H13" s="49">
        <v>0</v>
      </c>
      <c r="I13" s="49" t="s">
        <v>57</v>
      </c>
      <c r="J13" s="76">
        <f t="shared" si="1"/>
        <v>0</v>
      </c>
      <c r="K13" s="83">
        <f t="shared" si="4"/>
        <v>0</v>
      </c>
      <c r="L13" s="50"/>
      <c r="M13" s="50"/>
      <c r="N13" s="50"/>
      <c r="O13" s="89"/>
      <c r="P13" s="50"/>
      <c r="Q13" s="50"/>
    </row>
    <row r="14" spans="1:17" ht="40.049999999999997" customHeight="1" x14ac:dyDescent="0.45">
      <c r="A14" s="74" t="s">
        <v>336</v>
      </c>
      <c r="B14" s="75" t="s">
        <v>452</v>
      </c>
      <c r="C14" s="92"/>
      <c r="D14" s="49">
        <f t="shared" si="0"/>
        <v>0</v>
      </c>
      <c r="E14" s="49">
        <v>0</v>
      </c>
      <c r="F14" s="49">
        <v>0</v>
      </c>
      <c r="G14" s="49">
        <v>0</v>
      </c>
      <c r="H14" s="49">
        <v>0</v>
      </c>
      <c r="I14" s="49" t="s">
        <v>57</v>
      </c>
      <c r="J14" s="76">
        <f t="shared" si="1"/>
        <v>0</v>
      </c>
      <c r="K14" s="83">
        <f t="shared" si="4"/>
        <v>0</v>
      </c>
      <c r="L14" s="50"/>
      <c r="M14" s="50"/>
      <c r="N14" s="50"/>
      <c r="O14" s="89"/>
      <c r="P14" s="50"/>
      <c r="Q14" s="50"/>
    </row>
    <row r="15" spans="1:17" ht="40.049999999999997" customHeight="1" x14ac:dyDescent="0.45">
      <c r="A15" s="74" t="s">
        <v>337</v>
      </c>
      <c r="B15" s="75" t="s">
        <v>229</v>
      </c>
      <c r="C15" s="92"/>
      <c r="D15" s="49">
        <f t="shared" si="0"/>
        <v>0</v>
      </c>
      <c r="E15" s="49">
        <v>0</v>
      </c>
      <c r="F15" s="49" t="s">
        <v>57</v>
      </c>
      <c r="G15" s="49">
        <v>0</v>
      </c>
      <c r="H15" s="49">
        <v>0</v>
      </c>
      <c r="I15" s="49" t="s">
        <v>57</v>
      </c>
      <c r="J15" s="76">
        <f t="shared" si="1"/>
        <v>0</v>
      </c>
      <c r="K15" s="83">
        <f t="shared" si="4"/>
        <v>0</v>
      </c>
      <c r="L15" s="50"/>
      <c r="M15" s="50"/>
      <c r="N15" s="50"/>
      <c r="O15" s="89"/>
      <c r="P15" s="50"/>
      <c r="Q15" s="50"/>
    </row>
    <row r="16" spans="1:17" ht="40.049999999999997" customHeight="1" x14ac:dyDescent="0.45">
      <c r="A16" s="74" t="s">
        <v>338</v>
      </c>
      <c r="B16" s="75" t="s">
        <v>230</v>
      </c>
      <c r="C16" s="92"/>
      <c r="D16" s="49">
        <f t="shared" si="0"/>
        <v>0</v>
      </c>
      <c r="E16" s="49">
        <v>0</v>
      </c>
      <c r="F16" s="49" t="s">
        <v>57</v>
      </c>
      <c r="G16" s="49">
        <v>0</v>
      </c>
      <c r="H16" s="49">
        <v>0</v>
      </c>
      <c r="I16" s="49" t="s">
        <v>57</v>
      </c>
      <c r="J16" s="76">
        <f t="shared" si="1"/>
        <v>0</v>
      </c>
      <c r="K16" s="83">
        <f t="shared" si="4"/>
        <v>0</v>
      </c>
      <c r="L16" s="50"/>
      <c r="M16" s="50"/>
      <c r="N16" s="50"/>
      <c r="O16" s="89"/>
      <c r="P16" s="50"/>
      <c r="Q16" s="50"/>
    </row>
    <row r="17" spans="1:17" ht="40.049999999999997" customHeight="1" x14ac:dyDescent="0.45">
      <c r="A17" s="74" t="s">
        <v>340</v>
      </c>
      <c r="B17" s="75" t="s">
        <v>453</v>
      </c>
      <c r="C17" s="92"/>
      <c r="D17" s="49">
        <f t="shared" si="0"/>
        <v>0</v>
      </c>
      <c r="E17" s="49">
        <v>0</v>
      </c>
      <c r="F17" s="49">
        <v>0</v>
      </c>
      <c r="G17" s="49">
        <v>0</v>
      </c>
      <c r="H17" s="49">
        <v>0</v>
      </c>
      <c r="I17" s="49" t="s">
        <v>57</v>
      </c>
      <c r="J17" s="76">
        <f t="shared" si="1"/>
        <v>0</v>
      </c>
      <c r="K17" s="83">
        <f t="shared" si="4"/>
        <v>0</v>
      </c>
      <c r="L17" s="50"/>
      <c r="M17" s="50"/>
      <c r="N17" s="50"/>
      <c r="O17" s="89"/>
      <c r="P17" s="50"/>
      <c r="Q17" s="50"/>
    </row>
    <row r="18" spans="1:17" ht="40.049999999999997" customHeight="1" x14ac:dyDescent="0.45">
      <c r="A18" s="74" t="s">
        <v>341</v>
      </c>
      <c r="B18" s="75" t="s">
        <v>454</v>
      </c>
      <c r="C18" s="93"/>
      <c r="D18" s="49">
        <f t="shared" si="0"/>
        <v>0</v>
      </c>
      <c r="E18" s="49">
        <v>0</v>
      </c>
      <c r="F18" s="49" t="s">
        <v>57</v>
      </c>
      <c r="G18" s="49">
        <v>0</v>
      </c>
      <c r="H18" s="49">
        <v>0</v>
      </c>
      <c r="I18" s="49" t="s">
        <v>57</v>
      </c>
      <c r="J18" s="76">
        <f t="shared" si="1"/>
        <v>0</v>
      </c>
      <c r="K18" s="83">
        <f t="shared" si="4"/>
        <v>0</v>
      </c>
      <c r="L18" s="50"/>
      <c r="M18" s="50"/>
      <c r="N18" s="50"/>
      <c r="O18" s="89"/>
      <c r="P18" s="50"/>
      <c r="Q18" s="50"/>
    </row>
    <row r="19" spans="1:17" ht="40.049999999999997" customHeight="1" x14ac:dyDescent="0.45">
      <c r="A19" s="74" t="s">
        <v>349</v>
      </c>
      <c r="B19" s="75" t="s">
        <v>231</v>
      </c>
      <c r="C19" s="93"/>
      <c r="D19" s="49">
        <f t="shared" si="0"/>
        <v>0</v>
      </c>
      <c r="E19" s="49">
        <v>0</v>
      </c>
      <c r="F19" s="49" t="s">
        <v>57</v>
      </c>
      <c r="G19" s="49">
        <v>0</v>
      </c>
      <c r="H19" s="49">
        <v>0</v>
      </c>
      <c r="I19" s="49" t="s">
        <v>57</v>
      </c>
      <c r="J19" s="76">
        <f t="shared" si="1"/>
        <v>0</v>
      </c>
      <c r="K19" s="83">
        <f t="shared" si="4"/>
        <v>0</v>
      </c>
      <c r="L19" s="50"/>
      <c r="M19" s="50"/>
      <c r="N19" s="50"/>
      <c r="O19" s="89"/>
      <c r="P19" s="50"/>
      <c r="Q19" s="50"/>
    </row>
    <row r="20" spans="1:17" ht="40.049999999999997" customHeight="1" x14ac:dyDescent="0.45">
      <c r="A20" s="74" t="s">
        <v>350</v>
      </c>
      <c r="B20" s="75" t="s">
        <v>232</v>
      </c>
      <c r="C20" s="93"/>
      <c r="D20" s="49">
        <f t="shared" si="0"/>
        <v>0</v>
      </c>
      <c r="E20" s="49">
        <v>0</v>
      </c>
      <c r="F20" s="49" t="s">
        <v>57</v>
      </c>
      <c r="G20" s="49">
        <v>0</v>
      </c>
      <c r="H20" s="49">
        <v>0</v>
      </c>
      <c r="I20" s="49" t="s">
        <v>57</v>
      </c>
      <c r="J20" s="76">
        <f t="shared" si="1"/>
        <v>0</v>
      </c>
      <c r="K20" s="83">
        <f t="shared" si="4"/>
        <v>0</v>
      </c>
      <c r="L20" s="50"/>
      <c r="M20" s="50"/>
      <c r="N20" s="50"/>
      <c r="O20" s="89"/>
      <c r="P20" s="50"/>
      <c r="Q20" s="50"/>
    </row>
    <row r="21" spans="1:17" ht="40.049999999999997" customHeight="1" x14ac:dyDescent="0.45">
      <c r="A21" s="74" t="s">
        <v>351</v>
      </c>
      <c r="B21" s="75" t="s">
        <v>233</v>
      </c>
      <c r="C21" s="93"/>
      <c r="D21" s="49">
        <f t="shared" si="0"/>
        <v>0</v>
      </c>
      <c r="E21" s="49">
        <v>0</v>
      </c>
      <c r="F21" s="49" t="s">
        <v>57</v>
      </c>
      <c r="G21" s="49">
        <v>0</v>
      </c>
      <c r="H21" s="49">
        <v>0</v>
      </c>
      <c r="I21" s="49" t="s">
        <v>57</v>
      </c>
      <c r="J21" s="76">
        <f t="shared" si="1"/>
        <v>0</v>
      </c>
      <c r="K21" s="83">
        <f t="shared" si="4"/>
        <v>0</v>
      </c>
      <c r="L21" s="50"/>
      <c r="M21" s="50"/>
      <c r="N21" s="50"/>
      <c r="O21" s="89"/>
      <c r="P21" s="50"/>
      <c r="Q21" s="50"/>
    </row>
    <row r="22" spans="1:17" ht="40.049999999999997" customHeight="1" x14ac:dyDescent="0.45">
      <c r="A22" s="74" t="s">
        <v>352</v>
      </c>
      <c r="B22" s="75" t="s">
        <v>234</v>
      </c>
      <c r="C22" s="93"/>
      <c r="D22" s="49">
        <f t="shared" si="0"/>
        <v>0</v>
      </c>
      <c r="E22" s="49">
        <v>0</v>
      </c>
      <c r="F22" s="49" t="s">
        <v>57</v>
      </c>
      <c r="G22" s="49">
        <v>0</v>
      </c>
      <c r="H22" s="49">
        <v>0</v>
      </c>
      <c r="I22" s="49" t="s">
        <v>57</v>
      </c>
      <c r="J22" s="76">
        <f t="shared" si="1"/>
        <v>0</v>
      </c>
      <c r="K22" s="83">
        <f t="shared" si="4"/>
        <v>0</v>
      </c>
      <c r="L22" s="50"/>
      <c r="M22" s="50"/>
      <c r="N22" s="50"/>
      <c r="O22" s="89"/>
      <c r="P22" s="50"/>
      <c r="Q22" s="50"/>
    </row>
    <row r="23" spans="1:17" ht="40.049999999999997" customHeight="1" x14ac:dyDescent="0.45">
      <c r="A23" s="74" t="s">
        <v>353</v>
      </c>
      <c r="B23" s="75" t="s">
        <v>455</v>
      </c>
      <c r="C23" s="92">
        <f>IF(OECD_GuidelinesforMNEs="yes",1,0)</f>
        <v>0</v>
      </c>
      <c r="D23" s="49">
        <f t="shared" si="0"/>
        <v>0</v>
      </c>
      <c r="E23" s="49">
        <v>0</v>
      </c>
      <c r="F23" s="49">
        <v>0</v>
      </c>
      <c r="G23" s="49">
        <v>0</v>
      </c>
      <c r="H23" s="49">
        <v>0</v>
      </c>
      <c r="I23" s="49" t="s">
        <v>57</v>
      </c>
      <c r="J23" s="76">
        <f t="shared" si="1"/>
        <v>0</v>
      </c>
      <c r="K23" s="83">
        <f t="shared" si="4"/>
        <v>0</v>
      </c>
      <c r="L23" s="50"/>
      <c r="M23" s="50"/>
      <c r="N23" s="50"/>
      <c r="O23" s="89"/>
      <c r="P23" s="50"/>
      <c r="Q23" s="50"/>
    </row>
    <row r="24" spans="1:17" ht="40.049999999999997" customHeight="1" x14ac:dyDescent="0.45">
      <c r="A24" s="74" t="s">
        <v>354</v>
      </c>
      <c r="B24" s="75" t="s">
        <v>456</v>
      </c>
      <c r="C24" s="93"/>
      <c r="D24" s="49">
        <f t="shared" si="0"/>
        <v>0</v>
      </c>
      <c r="E24" s="49">
        <v>0</v>
      </c>
      <c r="F24" s="49">
        <v>0</v>
      </c>
      <c r="G24" s="49">
        <v>0</v>
      </c>
      <c r="H24" s="49">
        <v>0</v>
      </c>
      <c r="I24" s="49" t="s">
        <v>57</v>
      </c>
      <c r="J24" s="76">
        <f t="shared" si="1"/>
        <v>0</v>
      </c>
      <c r="K24" s="83">
        <f t="shared" si="4"/>
        <v>0</v>
      </c>
      <c r="L24" s="50"/>
      <c r="M24" s="50"/>
      <c r="N24" s="50"/>
      <c r="O24" s="89"/>
      <c r="P24" s="50"/>
      <c r="Q24" s="50"/>
    </row>
    <row r="25" spans="1:17" ht="40.049999999999997" customHeight="1" x14ac:dyDescent="0.45">
      <c r="A25" s="74" t="s">
        <v>356</v>
      </c>
      <c r="B25" s="75" t="s">
        <v>235</v>
      </c>
      <c r="C25" s="93"/>
      <c r="D25" s="49">
        <f t="shared" si="0"/>
        <v>0</v>
      </c>
      <c r="E25" s="49" t="s">
        <v>57</v>
      </c>
      <c r="F25" s="49" t="s">
        <v>57</v>
      </c>
      <c r="G25" s="49" t="s">
        <v>57</v>
      </c>
      <c r="H25" s="49" t="s">
        <v>57</v>
      </c>
      <c r="I25" s="49">
        <v>0</v>
      </c>
      <c r="J25" s="76">
        <f t="shared" si="1"/>
        <v>0</v>
      </c>
      <c r="K25" s="83">
        <f t="shared" si="4"/>
        <v>0</v>
      </c>
      <c r="L25" s="50"/>
      <c r="M25" s="50"/>
      <c r="N25" s="50"/>
      <c r="O25" s="89"/>
      <c r="P25" s="50"/>
      <c r="Q25" s="50"/>
    </row>
    <row r="26" spans="1:17" ht="40.049999999999997" customHeight="1" x14ac:dyDescent="0.45">
      <c r="A26" s="74" t="s">
        <v>358</v>
      </c>
      <c r="B26" s="75" t="s">
        <v>223</v>
      </c>
      <c r="C26" s="93"/>
      <c r="D26" s="49">
        <f t="shared" si="0"/>
        <v>0</v>
      </c>
      <c r="E26" s="49" t="s">
        <v>57</v>
      </c>
      <c r="F26" s="49" t="s">
        <v>57</v>
      </c>
      <c r="G26" s="49" t="s">
        <v>57</v>
      </c>
      <c r="H26" s="49" t="s">
        <v>57</v>
      </c>
      <c r="I26" s="49">
        <v>0</v>
      </c>
      <c r="J26" s="76">
        <f t="shared" si="1"/>
        <v>0</v>
      </c>
      <c r="K26" s="83">
        <f t="shared" si="4"/>
        <v>0</v>
      </c>
      <c r="L26" s="50"/>
      <c r="M26" s="50"/>
      <c r="N26" s="50"/>
      <c r="O26" s="89"/>
      <c r="P26" s="50"/>
      <c r="Q26" s="50"/>
    </row>
    <row r="27" spans="1:17" ht="40.049999999999997" customHeight="1" x14ac:dyDescent="0.45">
      <c r="A27" s="74" t="s">
        <v>360</v>
      </c>
      <c r="B27" s="75" t="s">
        <v>222</v>
      </c>
      <c r="C27" s="93"/>
      <c r="D27" s="49">
        <f>IF(C27="",0,C27)</f>
        <v>0</v>
      </c>
      <c r="E27" s="49" t="s">
        <v>57</v>
      </c>
      <c r="F27" s="49" t="s">
        <v>57</v>
      </c>
      <c r="G27" s="49" t="s">
        <v>57</v>
      </c>
      <c r="H27" s="49" t="s">
        <v>57</v>
      </c>
      <c r="I27" s="49">
        <v>0</v>
      </c>
      <c r="J27" s="76">
        <f t="shared" si="1"/>
        <v>0</v>
      </c>
      <c r="K27" s="83">
        <f t="shared" si="4"/>
        <v>0</v>
      </c>
      <c r="L27" s="50"/>
      <c r="M27" s="50"/>
      <c r="N27" s="50"/>
      <c r="O27" s="89"/>
      <c r="P27" s="50"/>
      <c r="Q27" s="50"/>
    </row>
    <row r="28" spans="1:17" ht="40.049999999999997" customHeight="1" x14ac:dyDescent="0.45">
      <c r="A28" s="74" t="s">
        <v>439</v>
      </c>
      <c r="B28" s="75" t="s">
        <v>221</v>
      </c>
      <c r="C28" s="93"/>
      <c r="D28" s="49">
        <f t="shared" si="0"/>
        <v>0</v>
      </c>
      <c r="E28" s="49" t="s">
        <v>57</v>
      </c>
      <c r="F28" s="49" t="s">
        <v>57</v>
      </c>
      <c r="G28" s="49" t="s">
        <v>57</v>
      </c>
      <c r="H28" s="49" t="s">
        <v>57</v>
      </c>
      <c r="I28" s="49">
        <v>0</v>
      </c>
      <c r="J28" s="76">
        <f t="shared" si="1"/>
        <v>0</v>
      </c>
      <c r="K28" s="83">
        <f t="shared" si="4"/>
        <v>0</v>
      </c>
      <c r="L28" s="50"/>
      <c r="M28" s="50"/>
      <c r="N28" s="50"/>
      <c r="O28" s="89"/>
      <c r="P28" s="50"/>
      <c r="Q28" s="50"/>
    </row>
    <row r="29" spans="1:17" ht="40.049999999999997" customHeight="1" x14ac:dyDescent="0.45">
      <c r="A29" s="74" t="s">
        <v>440</v>
      </c>
      <c r="B29" s="75" t="s">
        <v>220</v>
      </c>
      <c r="C29" s="93"/>
      <c r="D29" s="49">
        <f t="shared" si="0"/>
        <v>0</v>
      </c>
      <c r="E29" s="49" t="s">
        <v>57</v>
      </c>
      <c r="F29" s="49" t="s">
        <v>57</v>
      </c>
      <c r="G29" s="49" t="s">
        <v>57</v>
      </c>
      <c r="H29" s="49" t="s">
        <v>57</v>
      </c>
      <c r="I29" s="49">
        <v>0</v>
      </c>
      <c r="J29" s="76">
        <f t="shared" si="1"/>
        <v>0</v>
      </c>
      <c r="K29" s="83">
        <f t="shared" si="4"/>
        <v>0</v>
      </c>
      <c r="L29" s="50"/>
      <c r="M29" s="50"/>
      <c r="N29" s="50"/>
      <c r="O29" s="89"/>
      <c r="P29" s="50"/>
      <c r="Q29" s="50"/>
    </row>
    <row r="30" spans="1:17" ht="40.049999999999997" customHeight="1" x14ac:dyDescent="0.45">
      <c r="A30" s="74" t="s">
        <v>441</v>
      </c>
      <c r="B30" s="75" t="s">
        <v>219</v>
      </c>
      <c r="C30" s="93"/>
      <c r="D30" s="49">
        <f t="shared" si="0"/>
        <v>0</v>
      </c>
      <c r="E30" s="49" t="s">
        <v>57</v>
      </c>
      <c r="F30" s="49" t="s">
        <v>57</v>
      </c>
      <c r="G30" s="49" t="s">
        <v>57</v>
      </c>
      <c r="H30" s="49" t="s">
        <v>57</v>
      </c>
      <c r="I30" s="49">
        <v>0</v>
      </c>
      <c r="J30" s="76">
        <f t="shared" si="1"/>
        <v>0</v>
      </c>
      <c r="K30" s="83">
        <f t="shared" si="4"/>
        <v>0</v>
      </c>
      <c r="L30" s="50"/>
      <c r="M30" s="50"/>
      <c r="N30" s="50"/>
      <c r="O30" s="89"/>
      <c r="P30" s="50"/>
      <c r="Q30" s="50"/>
    </row>
    <row r="31" spans="1:17" ht="40.049999999999997" customHeight="1" x14ac:dyDescent="0.45">
      <c r="A31" s="74" t="s">
        <v>457</v>
      </c>
      <c r="B31" s="75" t="s">
        <v>218</v>
      </c>
      <c r="C31" s="93"/>
      <c r="D31" s="49">
        <v>0</v>
      </c>
      <c r="E31" s="49" t="s">
        <v>57</v>
      </c>
      <c r="F31" s="49" t="s">
        <v>57</v>
      </c>
      <c r="G31" s="49">
        <v>0</v>
      </c>
      <c r="H31" s="49">
        <v>0</v>
      </c>
      <c r="I31" s="49" t="s">
        <v>57</v>
      </c>
      <c r="J31" s="76">
        <f t="shared" si="1"/>
        <v>0</v>
      </c>
      <c r="K31" s="83">
        <f t="shared" si="4"/>
        <v>0</v>
      </c>
      <c r="L31" s="50"/>
      <c r="M31" s="50"/>
      <c r="N31" s="50"/>
      <c r="O31" s="89"/>
      <c r="P31" s="50"/>
      <c r="Q31" s="50"/>
    </row>
    <row r="32" spans="1:17" s="54" customFormat="1" ht="31.5" customHeight="1" x14ac:dyDescent="0.45">
      <c r="A32" s="78" t="s">
        <v>182</v>
      </c>
      <c r="B32" s="79"/>
      <c r="C32" s="95"/>
      <c r="D32" s="51">
        <f>AVERAGE(D4:D31)*10</f>
        <v>0</v>
      </c>
      <c r="E32" s="51"/>
      <c r="F32" s="51"/>
      <c r="G32" s="51"/>
      <c r="H32" s="51"/>
      <c r="I32" s="51"/>
      <c r="J32" s="80" t="str">
        <f>IFERROR(K32/D32,"")</f>
        <v/>
      </c>
      <c r="K32" s="84">
        <f>AVERAGE(K4:K31)*10</f>
        <v>0</v>
      </c>
      <c r="L32" s="53"/>
      <c r="M32" s="53"/>
      <c r="N32" s="53"/>
      <c r="O32" s="90"/>
      <c r="P32" s="53"/>
      <c r="Q32" s="53"/>
    </row>
    <row r="33" spans="1:17" ht="20.25" customHeight="1" x14ac:dyDescent="0.45">
      <c r="A33" s="81" t="s">
        <v>302</v>
      </c>
      <c r="B33" s="82"/>
      <c r="C33" s="96"/>
      <c r="D33" s="55">
        <f>D32/10</f>
        <v>0</v>
      </c>
      <c r="E33" s="55"/>
      <c r="F33" s="55"/>
      <c r="G33" s="55"/>
      <c r="H33" s="55"/>
      <c r="I33" s="55"/>
      <c r="J33" s="85"/>
      <c r="K33" s="86">
        <f>K32/10</f>
        <v>0</v>
      </c>
      <c r="L33" s="57"/>
      <c r="M33" s="57"/>
      <c r="N33" s="57"/>
      <c r="O33" s="91"/>
      <c r="P33" s="57"/>
      <c r="Q33" s="57"/>
    </row>
  </sheetData>
  <customSheetViews>
    <customSheetView guid="{4F865F69-4110-4E3D-BDF1-E656C591F0E8}" scale="80">
      <selection activeCell="B1" sqref="B1"/>
      <pageMargins left="0.7" right="0.7" top="0.75" bottom="0.75" header="0.3" footer="0.3"/>
    </customSheetView>
  </customSheetView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DropDown="1" showErrorMessage="1" error="Please insert 0, 1 or n.a.!" xr:uid="{00000000-0002-0000-1100-000000000000}">
          <x14:formula1>
            <xm:f>'Data vals &amp; cals'!$A$2:$A$4</xm:f>
          </x14:formula1>
          <xm:sqref>E4:I31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585855"/>
  </sheetPr>
  <dimension ref="A1:P22"/>
  <sheetViews>
    <sheetView zoomScale="80" zoomScaleNormal="80" workbookViewId="0">
      <pane xSplit="2" ySplit="3" topLeftCell="C10" activePane="bottomRight" state="frozen"/>
      <selection activeCell="L9" sqref="L9"/>
      <selection pane="topRight" activeCell="L9" sqref="L9"/>
      <selection pane="bottomLeft" activeCell="L9" sqref="L9"/>
      <selection pane="bottomRight" activeCell="C14" sqref="C14"/>
    </sheetView>
  </sheetViews>
  <sheetFormatPr defaultColWidth="9.06640625" defaultRowHeight="12.75" x14ac:dyDescent="0.45"/>
  <cols>
    <col min="1" max="1" width="4.73046875" style="58" customWidth="1"/>
    <col min="2" max="2" width="62.06640625" style="48" customWidth="1"/>
    <col min="3" max="8" width="5.73046875" style="41" customWidth="1"/>
    <col min="9" max="10" width="6.06640625" style="41" customWidth="1"/>
    <col min="11" max="16" width="20.73046875" style="41" customWidth="1"/>
    <col min="17" max="16384" width="9.06640625" style="41"/>
  </cols>
  <sheetData>
    <row r="1" spans="1:16" ht="20.2" customHeight="1" x14ac:dyDescent="0.45">
      <c r="A1" s="36" t="s">
        <v>184</v>
      </c>
      <c r="B1" s="37"/>
      <c r="C1" s="36" t="s">
        <v>520</v>
      </c>
      <c r="D1" s="36"/>
      <c r="E1" s="36"/>
      <c r="F1" s="36"/>
      <c r="G1" s="36"/>
      <c r="H1" s="36"/>
      <c r="I1" s="36"/>
      <c r="J1" s="36"/>
      <c r="K1" s="36"/>
      <c r="L1" s="36"/>
      <c r="M1" s="36"/>
      <c r="N1" s="36"/>
      <c r="O1" s="36"/>
      <c r="P1" s="36"/>
    </row>
    <row r="2" spans="1:16" s="44" customFormat="1" ht="146.19999999999999" customHeight="1" x14ac:dyDescent="0.4">
      <c r="A2" s="67" t="s">
        <v>164</v>
      </c>
      <c r="B2" s="68"/>
      <c r="C2" s="69" t="s">
        <v>180</v>
      </c>
      <c r="D2" s="43" t="s">
        <v>178</v>
      </c>
      <c r="E2" s="118" t="s">
        <v>54</v>
      </c>
      <c r="F2" s="118" t="s">
        <v>55</v>
      </c>
      <c r="G2" s="119" t="s">
        <v>304</v>
      </c>
      <c r="H2" s="119" t="s">
        <v>305</v>
      </c>
      <c r="I2" s="70" t="s">
        <v>181</v>
      </c>
      <c r="J2" s="70" t="s">
        <v>301</v>
      </c>
      <c r="K2" s="60" t="s">
        <v>56</v>
      </c>
      <c r="L2" s="60" t="s">
        <v>314</v>
      </c>
      <c r="M2" s="61" t="s">
        <v>522</v>
      </c>
      <c r="N2" s="87" t="s">
        <v>316</v>
      </c>
      <c r="O2" s="61" t="s">
        <v>317</v>
      </c>
      <c r="P2" s="60" t="s">
        <v>318</v>
      </c>
    </row>
    <row r="3" spans="1:16" s="47" customFormat="1" ht="30" customHeight="1" x14ac:dyDescent="0.45">
      <c r="A3" s="71" t="s">
        <v>298</v>
      </c>
      <c r="B3" s="72"/>
      <c r="C3" s="73"/>
      <c r="D3" s="45"/>
      <c r="E3" s="45"/>
      <c r="F3" s="45"/>
      <c r="G3" s="45"/>
      <c r="H3" s="45"/>
      <c r="I3" s="73"/>
      <c r="J3" s="73"/>
      <c r="K3" s="46"/>
      <c r="L3" s="46"/>
      <c r="M3" s="46"/>
      <c r="N3" s="88"/>
      <c r="O3" s="46"/>
      <c r="P3" s="46"/>
    </row>
    <row r="4" spans="1:16" ht="40.049999999999997" customHeight="1" x14ac:dyDescent="0.45">
      <c r="A4" s="74" t="s">
        <v>320</v>
      </c>
      <c r="B4" s="75" t="s">
        <v>189</v>
      </c>
      <c r="C4" s="92">
        <f>IF(IFC_PerformanceStandards="yes",1,0)</f>
        <v>0</v>
      </c>
      <c r="D4" s="49">
        <f t="shared" ref="D4:D20" si="0">IF(C4="",0,C4)</f>
        <v>0</v>
      </c>
      <c r="E4" s="49">
        <v>0</v>
      </c>
      <c r="F4" s="49">
        <v>0</v>
      </c>
      <c r="G4" s="49">
        <v>0</v>
      </c>
      <c r="H4" s="49">
        <v>0</v>
      </c>
      <c r="I4" s="76">
        <f t="shared" ref="I4:I20" si="1">IF(AND(D4=0,SUM(E4:H4)&gt;0),"ERROR",IF(D4="n.a.","n.a.",IF(D4=0,0,IF(COUNTIF(E4:H4,"n.a.")=4,"n.a.",IF(COUNTIF(E4:H4,1)=4,1,0.5+(((COUNTIF(E4:H4,"1"))/(4-COUNTIF(E4:H4,"n.a.")))*0.5))))))</f>
        <v>0</v>
      </c>
      <c r="J4" s="83">
        <f t="shared" ref="J4:J20" si="2">IF(I4="n.a.",D4,D4*I4)</f>
        <v>0</v>
      </c>
      <c r="K4" s="50"/>
      <c r="L4" s="50"/>
      <c r="M4" s="50"/>
      <c r="N4" s="89"/>
      <c r="O4" s="50"/>
      <c r="P4" s="50"/>
    </row>
    <row r="5" spans="1:16" ht="40.049999999999997" customHeight="1" x14ac:dyDescent="0.45">
      <c r="A5" s="74" t="s">
        <v>321</v>
      </c>
      <c r="B5" s="75" t="s">
        <v>458</v>
      </c>
      <c r="C5" s="92"/>
      <c r="D5" s="49">
        <f t="shared" si="0"/>
        <v>0</v>
      </c>
      <c r="E5" s="49">
        <v>0</v>
      </c>
      <c r="F5" s="49">
        <v>0</v>
      </c>
      <c r="G5" s="49">
        <v>0</v>
      </c>
      <c r="H5" s="49">
        <v>0</v>
      </c>
      <c r="I5" s="76">
        <f t="shared" si="1"/>
        <v>0</v>
      </c>
      <c r="J5" s="83">
        <f t="shared" si="2"/>
        <v>0</v>
      </c>
      <c r="K5" s="50"/>
      <c r="L5" s="50"/>
      <c r="M5" s="50"/>
      <c r="N5" s="89"/>
      <c r="O5" s="50"/>
      <c r="P5" s="50"/>
    </row>
    <row r="6" spans="1:16" ht="40.049999999999997" customHeight="1" x14ac:dyDescent="0.45">
      <c r="A6" s="74" t="s">
        <v>322</v>
      </c>
      <c r="B6" s="75" t="s">
        <v>119</v>
      </c>
      <c r="C6" s="92">
        <f>IF(OECD_GuidelinesforMNEs="yes",1,0)</f>
        <v>0</v>
      </c>
      <c r="D6" s="49">
        <f t="shared" si="0"/>
        <v>0</v>
      </c>
      <c r="E6" s="49">
        <v>0</v>
      </c>
      <c r="F6" s="49">
        <v>0</v>
      </c>
      <c r="G6" s="49">
        <v>0</v>
      </c>
      <c r="H6" s="49">
        <v>0</v>
      </c>
      <c r="I6" s="76">
        <f t="shared" si="1"/>
        <v>0</v>
      </c>
      <c r="J6" s="83">
        <f t="shared" si="2"/>
        <v>0</v>
      </c>
      <c r="K6" s="50"/>
      <c r="L6" s="50"/>
      <c r="M6" s="50"/>
      <c r="N6" s="89"/>
      <c r="O6" s="50"/>
      <c r="P6" s="50"/>
    </row>
    <row r="7" spans="1:16" ht="40.049999999999997" customHeight="1" x14ac:dyDescent="0.45">
      <c r="A7" s="74" t="s">
        <v>324</v>
      </c>
      <c r="B7" s="75" t="s">
        <v>42</v>
      </c>
      <c r="C7" s="92">
        <f>IF(IFC_PerformanceStandards="yes",1,(IF(IFC_EnvironmentalHealthandSafetyGuidelines="yes",1,0)))</f>
        <v>0</v>
      </c>
      <c r="D7" s="49">
        <f t="shared" si="0"/>
        <v>0</v>
      </c>
      <c r="E7" s="49">
        <v>0</v>
      </c>
      <c r="F7" s="49">
        <v>0</v>
      </c>
      <c r="G7" s="49">
        <v>0</v>
      </c>
      <c r="H7" s="49">
        <v>0</v>
      </c>
      <c r="I7" s="76">
        <f t="shared" si="1"/>
        <v>0</v>
      </c>
      <c r="J7" s="83">
        <f t="shared" si="2"/>
        <v>0</v>
      </c>
      <c r="K7" s="50"/>
      <c r="L7" s="50"/>
      <c r="M7" s="50"/>
      <c r="N7" s="89"/>
      <c r="O7" s="50"/>
      <c r="P7" s="50"/>
    </row>
    <row r="8" spans="1:16" ht="40.049999999999997" customHeight="1" x14ac:dyDescent="0.45">
      <c r="A8" s="74" t="s">
        <v>325</v>
      </c>
      <c r="B8" s="75" t="s">
        <v>43</v>
      </c>
      <c r="C8" s="92">
        <f>IF(IFC_PerformanceStandards="yes",1,(IF(IFC_EnvironmentalHealthandSafetyGuidelines="yes",1,0)))</f>
        <v>0</v>
      </c>
      <c r="D8" s="49">
        <f t="shared" si="0"/>
        <v>0</v>
      </c>
      <c r="E8" s="49">
        <v>0</v>
      </c>
      <c r="F8" s="49">
        <v>0</v>
      </c>
      <c r="G8" s="49">
        <v>0</v>
      </c>
      <c r="H8" s="49">
        <v>0</v>
      </c>
      <c r="I8" s="76">
        <f t="shared" si="1"/>
        <v>0</v>
      </c>
      <c r="J8" s="83">
        <f t="shared" si="2"/>
        <v>0</v>
      </c>
      <c r="K8" s="50"/>
      <c r="L8" s="50"/>
      <c r="M8" s="50"/>
      <c r="N8" s="89"/>
      <c r="O8" s="50"/>
      <c r="P8" s="50"/>
    </row>
    <row r="9" spans="1:16" ht="40.049999999999997" customHeight="1" x14ac:dyDescent="0.45">
      <c r="A9" s="74" t="s">
        <v>327</v>
      </c>
      <c r="B9" s="75" t="s">
        <v>217</v>
      </c>
      <c r="C9" s="92"/>
      <c r="D9" s="49">
        <f t="shared" si="0"/>
        <v>0</v>
      </c>
      <c r="E9" s="49">
        <v>0</v>
      </c>
      <c r="F9" s="49">
        <v>0</v>
      </c>
      <c r="G9" s="49">
        <v>0</v>
      </c>
      <c r="H9" s="49">
        <v>0</v>
      </c>
      <c r="I9" s="76">
        <f t="shared" si="1"/>
        <v>0</v>
      </c>
      <c r="J9" s="83">
        <f t="shared" si="2"/>
        <v>0</v>
      </c>
      <c r="K9" s="50"/>
      <c r="L9" s="50"/>
      <c r="M9" s="50"/>
      <c r="N9" s="89"/>
      <c r="O9" s="50"/>
      <c r="P9" s="50"/>
    </row>
    <row r="10" spans="1:16" ht="40.049999999999997" customHeight="1" x14ac:dyDescent="0.45">
      <c r="A10" s="74" t="s">
        <v>329</v>
      </c>
      <c r="B10" s="75" t="s">
        <v>205</v>
      </c>
      <c r="C10" s="92"/>
      <c r="D10" s="49">
        <f t="shared" si="0"/>
        <v>0</v>
      </c>
      <c r="E10" s="49">
        <v>0</v>
      </c>
      <c r="F10" s="49">
        <v>0</v>
      </c>
      <c r="G10" s="49">
        <v>0</v>
      </c>
      <c r="H10" s="49">
        <v>0</v>
      </c>
      <c r="I10" s="76">
        <f t="shared" si="1"/>
        <v>0</v>
      </c>
      <c r="J10" s="83">
        <f t="shared" si="2"/>
        <v>0</v>
      </c>
      <c r="K10" s="50"/>
      <c r="L10" s="50"/>
      <c r="M10" s="50"/>
      <c r="N10" s="89"/>
      <c r="O10" s="50"/>
      <c r="P10" s="50"/>
    </row>
    <row r="11" spans="1:16" ht="40.049999999999997" customHeight="1" x14ac:dyDescent="0.45">
      <c r="A11" s="74" t="s">
        <v>330</v>
      </c>
      <c r="B11" s="75" t="s">
        <v>120</v>
      </c>
      <c r="C11" s="92">
        <f>IF(IFC_PerformanceStandards="yes",1,0)</f>
        <v>0</v>
      </c>
      <c r="D11" s="49">
        <f t="shared" si="0"/>
        <v>0</v>
      </c>
      <c r="E11" s="49">
        <v>0</v>
      </c>
      <c r="F11" s="49">
        <v>0</v>
      </c>
      <c r="G11" s="49">
        <v>0</v>
      </c>
      <c r="H11" s="49">
        <v>0</v>
      </c>
      <c r="I11" s="76">
        <f t="shared" si="1"/>
        <v>0</v>
      </c>
      <c r="J11" s="83">
        <f t="shared" si="2"/>
        <v>0</v>
      </c>
      <c r="K11" s="50"/>
      <c r="L11" s="50"/>
      <c r="M11" s="50"/>
      <c r="N11" s="89"/>
      <c r="O11" s="50"/>
      <c r="P11" s="50"/>
    </row>
    <row r="12" spans="1:16" ht="40.049999999999997" customHeight="1" x14ac:dyDescent="0.45">
      <c r="A12" s="74" t="s">
        <v>332</v>
      </c>
      <c r="B12" s="75" t="s">
        <v>78</v>
      </c>
      <c r="C12" s="92">
        <f>IF(UN_GlobalCompact="yes",1,(IF(OECD_GuidelinesforMNEs="yes",1,(IF(IFC_PerformanceStandards="yes",1,0)))))</f>
        <v>0</v>
      </c>
      <c r="D12" s="49">
        <f t="shared" si="0"/>
        <v>0</v>
      </c>
      <c r="E12" s="49">
        <v>0</v>
      </c>
      <c r="F12" s="49">
        <v>0</v>
      </c>
      <c r="G12" s="49">
        <v>0</v>
      </c>
      <c r="H12" s="49">
        <v>0</v>
      </c>
      <c r="I12" s="76">
        <f t="shared" si="1"/>
        <v>0</v>
      </c>
      <c r="J12" s="83">
        <f t="shared" si="2"/>
        <v>0</v>
      </c>
      <c r="K12" s="50"/>
      <c r="L12" s="50"/>
      <c r="M12" s="50"/>
      <c r="N12" s="89"/>
      <c r="O12" s="50"/>
      <c r="P12" s="50"/>
    </row>
    <row r="13" spans="1:16" ht="40.049999999999997" customHeight="1" x14ac:dyDescent="0.45">
      <c r="A13" s="74" t="s">
        <v>334</v>
      </c>
      <c r="B13" s="75" t="s">
        <v>146</v>
      </c>
      <c r="C13" s="92"/>
      <c r="D13" s="49">
        <f t="shared" si="0"/>
        <v>0</v>
      </c>
      <c r="E13" s="49">
        <v>0</v>
      </c>
      <c r="F13" s="49">
        <v>0</v>
      </c>
      <c r="G13" s="49">
        <v>0</v>
      </c>
      <c r="H13" s="49">
        <v>0</v>
      </c>
      <c r="I13" s="76">
        <f t="shared" si="1"/>
        <v>0</v>
      </c>
      <c r="J13" s="83">
        <f t="shared" si="2"/>
        <v>0</v>
      </c>
      <c r="K13" s="50"/>
      <c r="L13" s="50"/>
      <c r="M13" s="50"/>
      <c r="N13" s="89"/>
      <c r="O13" s="50"/>
      <c r="P13" s="50"/>
    </row>
    <row r="14" spans="1:16" ht="40.049999999999997" customHeight="1" x14ac:dyDescent="0.45">
      <c r="A14" s="74" t="s">
        <v>336</v>
      </c>
      <c r="B14" s="75" t="s">
        <v>118</v>
      </c>
      <c r="C14" s="92">
        <f>IF(IFC_PerformanceStandards="yes",1,0)</f>
        <v>0</v>
      </c>
      <c r="D14" s="49">
        <f t="shared" si="0"/>
        <v>0</v>
      </c>
      <c r="E14" s="49">
        <v>0</v>
      </c>
      <c r="F14" s="49">
        <v>0</v>
      </c>
      <c r="G14" s="49">
        <v>0</v>
      </c>
      <c r="H14" s="49">
        <v>0</v>
      </c>
      <c r="I14" s="76">
        <f t="shared" si="1"/>
        <v>0</v>
      </c>
      <c r="J14" s="83">
        <f t="shared" si="2"/>
        <v>0</v>
      </c>
      <c r="K14" s="50"/>
      <c r="L14" s="50"/>
      <c r="M14" s="50"/>
      <c r="N14" s="89"/>
      <c r="O14" s="50"/>
      <c r="P14" s="50"/>
    </row>
    <row r="15" spans="1:16" ht="40.049999999999997" customHeight="1" x14ac:dyDescent="0.45">
      <c r="A15" s="74" t="s">
        <v>337</v>
      </c>
      <c r="B15" s="75" t="s">
        <v>237</v>
      </c>
      <c r="C15" s="92"/>
      <c r="D15" s="49">
        <f t="shared" si="0"/>
        <v>0</v>
      </c>
      <c r="E15" s="49">
        <v>0</v>
      </c>
      <c r="F15" s="49">
        <v>0</v>
      </c>
      <c r="G15" s="49">
        <v>0</v>
      </c>
      <c r="H15" s="49">
        <v>0</v>
      </c>
      <c r="I15" s="76">
        <f t="shared" si="1"/>
        <v>0</v>
      </c>
      <c r="J15" s="83">
        <f t="shared" si="2"/>
        <v>0</v>
      </c>
      <c r="K15" s="50"/>
      <c r="L15" s="50"/>
      <c r="M15" s="50"/>
      <c r="N15" s="89"/>
      <c r="O15" s="50"/>
      <c r="P15" s="50"/>
    </row>
    <row r="16" spans="1:16" ht="40.049999999999997" customHeight="1" x14ac:dyDescent="0.45">
      <c r="A16" s="74" t="s">
        <v>338</v>
      </c>
      <c r="B16" s="75" t="s">
        <v>459</v>
      </c>
      <c r="C16" s="92"/>
      <c r="D16" s="49">
        <f t="shared" si="0"/>
        <v>0</v>
      </c>
      <c r="E16" s="49">
        <v>0</v>
      </c>
      <c r="F16" s="49">
        <v>0</v>
      </c>
      <c r="G16" s="49">
        <v>0</v>
      </c>
      <c r="H16" s="49">
        <v>0</v>
      </c>
      <c r="I16" s="76">
        <f t="shared" si="1"/>
        <v>0</v>
      </c>
      <c r="J16" s="83">
        <f t="shared" si="2"/>
        <v>0</v>
      </c>
      <c r="K16" s="50"/>
      <c r="L16" s="50"/>
      <c r="M16" s="50"/>
      <c r="N16" s="89"/>
      <c r="O16" s="50"/>
      <c r="P16" s="50"/>
    </row>
    <row r="17" spans="1:16" ht="40.049999999999997" customHeight="1" x14ac:dyDescent="0.45">
      <c r="A17" s="74" t="s">
        <v>340</v>
      </c>
      <c r="B17" s="75" t="s">
        <v>432</v>
      </c>
      <c r="C17" s="93">
        <f>IF(UN_GlobalCompact="yes",1,0)</f>
        <v>0</v>
      </c>
      <c r="D17" s="49">
        <f t="shared" si="0"/>
        <v>0</v>
      </c>
      <c r="E17" s="49">
        <v>0</v>
      </c>
      <c r="F17" s="49">
        <v>0</v>
      </c>
      <c r="G17" s="49">
        <v>0</v>
      </c>
      <c r="H17" s="49">
        <v>0</v>
      </c>
      <c r="I17" s="76">
        <f t="shared" si="1"/>
        <v>0</v>
      </c>
      <c r="J17" s="83">
        <f t="shared" si="2"/>
        <v>0</v>
      </c>
      <c r="K17" s="50"/>
      <c r="L17" s="50"/>
      <c r="M17" s="50"/>
      <c r="N17" s="89"/>
      <c r="O17" s="50"/>
      <c r="P17" s="50"/>
    </row>
    <row r="18" spans="1:16" ht="40.049999999999997" customHeight="1" x14ac:dyDescent="0.45">
      <c r="A18" s="74" t="s">
        <v>341</v>
      </c>
      <c r="B18" s="75" t="s">
        <v>433</v>
      </c>
      <c r="C18" s="93"/>
      <c r="D18" s="49">
        <f t="shared" si="0"/>
        <v>0</v>
      </c>
      <c r="E18" s="49">
        <v>0</v>
      </c>
      <c r="F18" s="49">
        <v>0</v>
      </c>
      <c r="G18" s="49">
        <v>0</v>
      </c>
      <c r="H18" s="49">
        <v>0</v>
      </c>
      <c r="I18" s="76">
        <f t="shared" si="1"/>
        <v>0</v>
      </c>
      <c r="J18" s="83">
        <f t="shared" si="2"/>
        <v>0</v>
      </c>
      <c r="K18" s="50"/>
      <c r="L18" s="50"/>
      <c r="M18" s="50"/>
      <c r="N18" s="89"/>
      <c r="O18" s="50"/>
      <c r="P18" s="50"/>
    </row>
    <row r="19" spans="1:16" ht="40.049999999999997" customHeight="1" x14ac:dyDescent="0.45">
      <c r="A19" s="74" t="s">
        <v>349</v>
      </c>
      <c r="B19" s="75" t="s">
        <v>434</v>
      </c>
      <c r="C19" s="93">
        <f>IF(OECD_GuidelinesforMNEs="yes",1,0)</f>
        <v>0</v>
      </c>
      <c r="D19" s="49">
        <f t="shared" si="0"/>
        <v>0</v>
      </c>
      <c r="E19" s="49">
        <v>0</v>
      </c>
      <c r="F19" s="49">
        <v>0</v>
      </c>
      <c r="G19" s="49">
        <v>0</v>
      </c>
      <c r="H19" s="49">
        <v>0</v>
      </c>
      <c r="I19" s="76">
        <f t="shared" si="1"/>
        <v>0</v>
      </c>
      <c r="J19" s="83">
        <f t="shared" si="2"/>
        <v>0</v>
      </c>
      <c r="K19" s="50"/>
      <c r="L19" s="50"/>
      <c r="M19" s="50"/>
      <c r="N19" s="89"/>
      <c r="O19" s="50"/>
      <c r="P19" s="50"/>
    </row>
    <row r="20" spans="1:16" ht="40.049999999999997" customHeight="1" x14ac:dyDescent="0.45">
      <c r="A20" s="74" t="s">
        <v>350</v>
      </c>
      <c r="B20" s="75" t="s">
        <v>447</v>
      </c>
      <c r="C20" s="93"/>
      <c r="D20" s="49">
        <f t="shared" si="0"/>
        <v>0</v>
      </c>
      <c r="E20" s="49">
        <v>0</v>
      </c>
      <c r="F20" s="49">
        <v>0</v>
      </c>
      <c r="G20" s="49">
        <v>0</v>
      </c>
      <c r="H20" s="49">
        <v>0</v>
      </c>
      <c r="I20" s="76">
        <f t="shared" si="1"/>
        <v>0</v>
      </c>
      <c r="J20" s="83">
        <f t="shared" si="2"/>
        <v>0</v>
      </c>
      <c r="K20" s="50"/>
      <c r="L20" s="50"/>
      <c r="M20" s="50"/>
      <c r="N20" s="89"/>
      <c r="O20" s="50"/>
      <c r="P20" s="50"/>
    </row>
    <row r="21" spans="1:16" s="54" customFormat="1" ht="30.75" customHeight="1" x14ac:dyDescent="0.45">
      <c r="A21" s="78" t="s">
        <v>182</v>
      </c>
      <c r="B21" s="79"/>
      <c r="C21" s="95"/>
      <c r="D21" s="52">
        <f>AVERAGE(D4:D20)*10</f>
        <v>0</v>
      </c>
      <c r="E21" s="51"/>
      <c r="F21" s="51"/>
      <c r="G21" s="51"/>
      <c r="H21" s="51"/>
      <c r="I21" s="80" t="str">
        <f>IFERROR(J21/D21,"")</f>
        <v/>
      </c>
      <c r="J21" s="84">
        <f>AVERAGE(J4:J20)*10</f>
        <v>0</v>
      </c>
      <c r="K21" s="53"/>
      <c r="L21" s="53"/>
      <c r="M21" s="53"/>
      <c r="N21" s="90"/>
      <c r="O21" s="53"/>
      <c r="P21" s="53"/>
    </row>
    <row r="22" spans="1:16" ht="13.15" x14ac:dyDescent="0.45">
      <c r="A22" s="81" t="s">
        <v>302</v>
      </c>
      <c r="B22" s="82"/>
      <c r="C22" s="96"/>
      <c r="D22" s="56">
        <f>D21/10</f>
        <v>0</v>
      </c>
      <c r="E22" s="55"/>
      <c r="F22" s="55"/>
      <c r="G22" s="55"/>
      <c r="H22" s="55"/>
      <c r="I22" s="85"/>
      <c r="J22" s="86">
        <f>J21/10</f>
        <v>0</v>
      </c>
      <c r="K22" s="57"/>
      <c r="L22" s="57"/>
      <c r="M22" s="57"/>
      <c r="N22" s="91"/>
      <c r="O22" s="57"/>
      <c r="P22" s="57"/>
    </row>
  </sheetData>
  <customSheetViews>
    <customSheetView guid="{4F865F69-4110-4E3D-BDF1-E656C591F0E8}" scale="80">
      <selection activeCell="B1" sqref="B1"/>
      <pageMargins left="0.7" right="0.7" top="0.75" bottom="0.75" header="0.3" footer="0.3"/>
    </customSheetView>
  </customSheetView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DropDown="1" showErrorMessage="1" error="Please insert 0, 1 or n.a.!" xr:uid="{00000000-0002-0000-1200-000000000000}">
          <x14:formula1>
            <xm:f>'Data vals &amp; cals'!$A$2:$A$4</xm:f>
          </x14:formula1>
          <xm:sqref>E4:H20</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585855"/>
  </sheetPr>
  <dimension ref="A1:P38"/>
  <sheetViews>
    <sheetView zoomScale="80" zoomScaleNormal="80" workbookViewId="0">
      <pane xSplit="2" ySplit="3" topLeftCell="C31" activePane="bottomRight" state="frozen"/>
      <selection activeCell="M2" sqref="M2"/>
      <selection pane="topRight" activeCell="M2" sqref="M2"/>
      <selection pane="bottomLeft" activeCell="M2" sqref="M2"/>
      <selection pane="bottomRight" activeCell="M2" sqref="M2"/>
    </sheetView>
  </sheetViews>
  <sheetFormatPr defaultColWidth="9.06640625" defaultRowHeight="12.75" x14ac:dyDescent="0.45"/>
  <cols>
    <col min="1" max="1" width="4.73046875" style="58" customWidth="1"/>
    <col min="2" max="2" width="62.06640625" style="48" customWidth="1"/>
    <col min="3" max="8" width="5.73046875" style="41" customWidth="1"/>
    <col min="9" max="10" width="6.06640625" style="41" customWidth="1"/>
    <col min="11" max="16" width="20.73046875" style="41" customWidth="1"/>
    <col min="17" max="16384" width="9.06640625" style="41"/>
  </cols>
  <sheetData>
    <row r="1" spans="1:16" ht="20.2" customHeight="1" x14ac:dyDescent="0.45">
      <c r="A1" s="36" t="s">
        <v>184</v>
      </c>
      <c r="B1" s="37"/>
      <c r="C1" s="36" t="s">
        <v>520</v>
      </c>
      <c r="D1" s="36"/>
      <c r="E1" s="36"/>
      <c r="F1" s="36"/>
      <c r="G1" s="36"/>
      <c r="H1" s="36"/>
      <c r="I1" s="36"/>
      <c r="J1" s="36"/>
      <c r="K1" s="36"/>
      <c r="L1" s="36"/>
      <c r="M1" s="36"/>
      <c r="N1" s="36"/>
      <c r="O1" s="36"/>
      <c r="P1" s="36"/>
    </row>
    <row r="2" spans="1:16" s="44" customFormat="1" ht="146.19999999999999" customHeight="1" x14ac:dyDescent="0.4">
      <c r="A2" s="67" t="s">
        <v>24</v>
      </c>
      <c r="B2" s="68"/>
      <c r="C2" s="69" t="s">
        <v>180</v>
      </c>
      <c r="D2" s="43" t="s">
        <v>178</v>
      </c>
      <c r="E2" s="116" t="s">
        <v>54</v>
      </c>
      <c r="F2" s="116" t="s">
        <v>55</v>
      </c>
      <c r="G2" s="117" t="s">
        <v>304</v>
      </c>
      <c r="H2" s="117" t="s">
        <v>305</v>
      </c>
      <c r="I2" s="70" t="s">
        <v>181</v>
      </c>
      <c r="J2" s="70" t="s">
        <v>301</v>
      </c>
      <c r="K2" s="60" t="s">
        <v>56</v>
      </c>
      <c r="L2" s="60" t="s">
        <v>314</v>
      </c>
      <c r="M2" s="61" t="s">
        <v>522</v>
      </c>
      <c r="N2" s="87" t="s">
        <v>316</v>
      </c>
      <c r="O2" s="61" t="s">
        <v>317</v>
      </c>
      <c r="P2" s="60" t="s">
        <v>318</v>
      </c>
    </row>
    <row r="3" spans="1:16" s="47" customFormat="1" ht="30" customHeight="1" x14ac:dyDescent="0.45">
      <c r="A3" s="71" t="s">
        <v>298</v>
      </c>
      <c r="B3" s="72"/>
      <c r="C3" s="73"/>
      <c r="D3" s="45"/>
      <c r="E3" s="45"/>
      <c r="F3" s="45"/>
      <c r="G3" s="45"/>
      <c r="H3" s="45"/>
      <c r="I3" s="73"/>
      <c r="J3" s="73"/>
      <c r="K3" s="46"/>
      <c r="L3" s="46"/>
      <c r="M3" s="46"/>
      <c r="N3" s="88"/>
      <c r="O3" s="46"/>
      <c r="P3" s="46"/>
    </row>
    <row r="4" spans="1:16" ht="40.049999999999997" customHeight="1" x14ac:dyDescent="0.45">
      <c r="A4" s="74" t="s">
        <v>320</v>
      </c>
      <c r="B4" s="75" t="s">
        <v>411</v>
      </c>
      <c r="C4" s="92">
        <f>IF(IFC_PerformanceStandards="yes",1,0)</f>
        <v>0</v>
      </c>
      <c r="D4" s="49">
        <f t="shared" ref="D4:D23" si="0">IF(C4="",0,C4)</f>
        <v>0</v>
      </c>
      <c r="E4" s="49">
        <v>0</v>
      </c>
      <c r="F4" s="49">
        <v>0</v>
      </c>
      <c r="G4" s="49">
        <v>0</v>
      </c>
      <c r="H4" s="49">
        <v>0</v>
      </c>
      <c r="I4" s="76">
        <f t="shared" ref="I4:I23" si="1">IF(AND(D4=0,SUM(E4:H4)&gt;0),"ERROR",IF(D4="n.a.","n.a.",IF(D4=0,0,IF(COUNTIF(E4:H4,"n.a.")=4,"n.a.",IF(COUNTIF(E4:H4,1)=4,1,0.5+(((COUNTIF(E4:H4,"1"))/(4-COUNTIF(E4:H4,"n.a.")))*0.5))))))</f>
        <v>0</v>
      </c>
      <c r="J4" s="83">
        <f t="shared" ref="J4:J23" si="2">IF(I4="n.a.",D4,D4*I4)</f>
        <v>0</v>
      </c>
      <c r="K4" s="50"/>
      <c r="L4" s="50"/>
      <c r="M4" s="50"/>
      <c r="N4" s="89"/>
      <c r="O4" s="50"/>
      <c r="P4" s="50"/>
    </row>
    <row r="5" spans="1:16" ht="40.049999999999997" customHeight="1" x14ac:dyDescent="0.45">
      <c r="A5" s="74" t="s">
        <v>321</v>
      </c>
      <c r="B5" s="75" t="s">
        <v>412</v>
      </c>
      <c r="C5" s="92">
        <f>IF(IFC_PerformanceStandards="yes",1,0)</f>
        <v>0</v>
      </c>
      <c r="D5" s="49">
        <f t="shared" si="0"/>
        <v>0</v>
      </c>
      <c r="E5" s="49">
        <v>0</v>
      </c>
      <c r="F5" s="49">
        <v>0</v>
      </c>
      <c r="G5" s="49">
        <v>0</v>
      </c>
      <c r="H5" s="49">
        <v>0</v>
      </c>
      <c r="I5" s="76">
        <f t="shared" si="1"/>
        <v>0</v>
      </c>
      <c r="J5" s="83">
        <f t="shared" si="2"/>
        <v>0</v>
      </c>
      <c r="K5" s="50"/>
      <c r="L5" s="50"/>
      <c r="M5" s="50"/>
      <c r="N5" s="89"/>
      <c r="O5" s="50"/>
      <c r="P5" s="50"/>
    </row>
    <row r="6" spans="1:16" ht="40.049999999999997" customHeight="1" x14ac:dyDescent="0.45">
      <c r="A6" s="74" t="s">
        <v>322</v>
      </c>
      <c r="B6" s="75" t="s">
        <v>413</v>
      </c>
      <c r="C6" s="92">
        <f>IF(IFC_PerformanceStandards="yes",1,0)</f>
        <v>0</v>
      </c>
      <c r="D6" s="49">
        <f t="shared" si="0"/>
        <v>0</v>
      </c>
      <c r="E6" s="49">
        <v>0</v>
      </c>
      <c r="F6" s="49">
        <v>0</v>
      </c>
      <c r="G6" s="49">
        <v>0</v>
      </c>
      <c r="H6" s="49">
        <v>0</v>
      </c>
      <c r="I6" s="76">
        <f t="shared" si="1"/>
        <v>0</v>
      </c>
      <c r="J6" s="83">
        <f t="shared" si="2"/>
        <v>0</v>
      </c>
      <c r="K6" s="50"/>
      <c r="L6" s="50"/>
      <c r="M6" s="50"/>
      <c r="N6" s="89"/>
      <c r="O6" s="50"/>
      <c r="P6" s="50"/>
    </row>
    <row r="7" spans="1:16" ht="40.049999999999997" customHeight="1" x14ac:dyDescent="0.45">
      <c r="A7" s="74" t="s">
        <v>324</v>
      </c>
      <c r="B7" s="75" t="s">
        <v>460</v>
      </c>
      <c r="C7" s="92">
        <f>IF(IFC_PerformanceStandards="yes",1,(IF(IFC_EnvironmentalHealthandSafetyGuidelines="yes",1,0)))</f>
        <v>0</v>
      </c>
      <c r="D7" s="49">
        <f t="shared" si="0"/>
        <v>0</v>
      </c>
      <c r="E7" s="49">
        <v>0</v>
      </c>
      <c r="F7" s="49">
        <v>0</v>
      </c>
      <c r="G7" s="49">
        <v>0</v>
      </c>
      <c r="H7" s="49">
        <v>0</v>
      </c>
      <c r="I7" s="76">
        <f t="shared" si="1"/>
        <v>0</v>
      </c>
      <c r="J7" s="83">
        <f t="shared" si="2"/>
        <v>0</v>
      </c>
      <c r="K7" s="50"/>
      <c r="L7" s="50"/>
      <c r="M7" s="50"/>
      <c r="N7" s="89"/>
      <c r="O7" s="50"/>
      <c r="P7" s="50"/>
    </row>
    <row r="8" spans="1:16" ht="40.049999999999997" customHeight="1" x14ac:dyDescent="0.45">
      <c r="A8" s="74" t="s">
        <v>325</v>
      </c>
      <c r="B8" s="75" t="s">
        <v>149</v>
      </c>
      <c r="C8" s="92"/>
      <c r="D8" s="49">
        <f t="shared" si="0"/>
        <v>0</v>
      </c>
      <c r="E8" s="49">
        <v>0</v>
      </c>
      <c r="F8" s="49">
        <v>0</v>
      </c>
      <c r="G8" s="49">
        <v>0</v>
      </c>
      <c r="H8" s="49">
        <v>0</v>
      </c>
      <c r="I8" s="76">
        <f t="shared" si="1"/>
        <v>0</v>
      </c>
      <c r="J8" s="83">
        <f t="shared" si="2"/>
        <v>0</v>
      </c>
      <c r="K8" s="50"/>
      <c r="L8" s="50"/>
      <c r="M8" s="50"/>
      <c r="N8" s="89"/>
      <c r="O8" s="50"/>
      <c r="P8" s="50"/>
    </row>
    <row r="9" spans="1:16" ht="40.049999999999997" customHeight="1" x14ac:dyDescent="0.45">
      <c r="A9" s="74" t="s">
        <v>327</v>
      </c>
      <c r="B9" s="75" t="s">
        <v>45</v>
      </c>
      <c r="C9" s="92">
        <f>IF(IFC_PerformanceStandards="yes",1,(IF(IFC_EnvironmentalHealthandSafetyGuidelines="yes",1,0)))</f>
        <v>0</v>
      </c>
      <c r="D9" s="49">
        <f t="shared" si="0"/>
        <v>0</v>
      </c>
      <c r="E9" s="49">
        <v>0</v>
      </c>
      <c r="F9" s="49">
        <v>0</v>
      </c>
      <c r="G9" s="49">
        <v>0</v>
      </c>
      <c r="H9" s="49">
        <v>0</v>
      </c>
      <c r="I9" s="76">
        <f t="shared" si="1"/>
        <v>0</v>
      </c>
      <c r="J9" s="83">
        <f t="shared" si="2"/>
        <v>0</v>
      </c>
      <c r="K9" s="50"/>
      <c r="L9" s="50"/>
      <c r="M9" s="50"/>
      <c r="N9" s="89"/>
      <c r="O9" s="50"/>
      <c r="P9" s="50"/>
    </row>
    <row r="10" spans="1:16" ht="40.049999999999997" customHeight="1" x14ac:dyDescent="0.45">
      <c r="A10" s="74" t="s">
        <v>329</v>
      </c>
      <c r="B10" s="75" t="s">
        <v>46</v>
      </c>
      <c r="C10" s="92"/>
      <c r="D10" s="49">
        <f t="shared" si="0"/>
        <v>0</v>
      </c>
      <c r="E10" s="49">
        <v>0</v>
      </c>
      <c r="F10" s="49">
        <v>0</v>
      </c>
      <c r="G10" s="49">
        <v>0</v>
      </c>
      <c r="H10" s="49">
        <v>0</v>
      </c>
      <c r="I10" s="76">
        <f t="shared" si="1"/>
        <v>0</v>
      </c>
      <c r="J10" s="83">
        <f t="shared" si="2"/>
        <v>0</v>
      </c>
      <c r="K10" s="50"/>
      <c r="L10" s="50"/>
      <c r="M10" s="50"/>
      <c r="N10" s="89"/>
      <c r="O10" s="50"/>
      <c r="P10" s="50"/>
    </row>
    <row r="11" spans="1:16" ht="40.049999999999997" customHeight="1" x14ac:dyDescent="0.45">
      <c r="A11" s="74" t="s">
        <v>330</v>
      </c>
      <c r="B11" s="75" t="s">
        <v>217</v>
      </c>
      <c r="C11" s="92"/>
      <c r="D11" s="49">
        <f t="shared" si="0"/>
        <v>0</v>
      </c>
      <c r="E11" s="49">
        <v>0</v>
      </c>
      <c r="F11" s="49">
        <v>0</v>
      </c>
      <c r="G11" s="49">
        <v>0</v>
      </c>
      <c r="H11" s="49">
        <v>0</v>
      </c>
      <c r="I11" s="76">
        <f t="shared" si="1"/>
        <v>0</v>
      </c>
      <c r="J11" s="83">
        <f t="shared" si="2"/>
        <v>0</v>
      </c>
      <c r="K11" s="50"/>
      <c r="L11" s="50"/>
      <c r="M11" s="50"/>
      <c r="N11" s="89"/>
      <c r="O11" s="50"/>
      <c r="P11" s="50"/>
    </row>
    <row r="12" spans="1:16" ht="40.049999999999997" customHeight="1" x14ac:dyDescent="0.45">
      <c r="A12" s="74" t="s">
        <v>332</v>
      </c>
      <c r="B12" s="75" t="s">
        <v>205</v>
      </c>
      <c r="C12" s="92"/>
      <c r="D12" s="49">
        <f t="shared" si="0"/>
        <v>0</v>
      </c>
      <c r="E12" s="49">
        <v>0</v>
      </c>
      <c r="F12" s="49">
        <v>0</v>
      </c>
      <c r="G12" s="49">
        <v>0</v>
      </c>
      <c r="H12" s="49">
        <v>0</v>
      </c>
      <c r="I12" s="76">
        <f t="shared" si="1"/>
        <v>0</v>
      </c>
      <c r="J12" s="83">
        <f t="shared" si="2"/>
        <v>0</v>
      </c>
      <c r="K12" s="50"/>
      <c r="L12" s="50"/>
      <c r="M12" s="50"/>
      <c r="N12" s="89"/>
      <c r="O12" s="50"/>
      <c r="P12" s="50"/>
    </row>
    <row r="13" spans="1:16" ht="40.049999999999997" customHeight="1" x14ac:dyDescent="0.45">
      <c r="A13" s="74" t="s">
        <v>334</v>
      </c>
      <c r="B13" s="75" t="s">
        <v>47</v>
      </c>
      <c r="C13" s="92">
        <f>IF(IFC_EnvironmentalHealthandSafetyGuidelines="yes",1,)</f>
        <v>0</v>
      </c>
      <c r="D13" s="49">
        <f t="shared" si="0"/>
        <v>0</v>
      </c>
      <c r="E13" s="49">
        <v>0</v>
      </c>
      <c r="F13" s="49">
        <v>0</v>
      </c>
      <c r="G13" s="49">
        <v>0</v>
      </c>
      <c r="H13" s="49">
        <v>0</v>
      </c>
      <c r="I13" s="76">
        <f t="shared" si="1"/>
        <v>0</v>
      </c>
      <c r="J13" s="83">
        <f t="shared" si="2"/>
        <v>0</v>
      </c>
      <c r="K13" s="50"/>
      <c r="L13" s="50"/>
      <c r="M13" s="50"/>
      <c r="N13" s="89"/>
      <c r="O13" s="50"/>
      <c r="P13" s="50"/>
    </row>
    <row r="14" spans="1:16" ht="40.049999999999997" customHeight="1" x14ac:dyDescent="0.45">
      <c r="A14" s="74" t="s">
        <v>336</v>
      </c>
      <c r="B14" s="75" t="s">
        <v>461</v>
      </c>
      <c r="C14" s="92"/>
      <c r="D14" s="49">
        <f t="shared" si="0"/>
        <v>0</v>
      </c>
      <c r="E14" s="49">
        <v>0</v>
      </c>
      <c r="F14" s="49">
        <v>0</v>
      </c>
      <c r="G14" s="49">
        <v>0</v>
      </c>
      <c r="H14" s="49">
        <v>0</v>
      </c>
      <c r="I14" s="76">
        <f t="shared" si="1"/>
        <v>0</v>
      </c>
      <c r="J14" s="83">
        <f t="shared" si="2"/>
        <v>0</v>
      </c>
      <c r="K14" s="50"/>
      <c r="L14" s="50"/>
      <c r="M14" s="50"/>
      <c r="N14" s="89"/>
      <c r="O14" s="50"/>
      <c r="P14" s="50"/>
    </row>
    <row r="15" spans="1:16" ht="40.049999999999997" customHeight="1" x14ac:dyDescent="0.45">
      <c r="A15" s="74" t="s">
        <v>337</v>
      </c>
      <c r="B15" s="75" t="s">
        <v>462</v>
      </c>
      <c r="C15" s="92"/>
      <c r="D15" s="49">
        <f t="shared" si="0"/>
        <v>0</v>
      </c>
      <c r="E15" s="49">
        <v>0</v>
      </c>
      <c r="F15" s="49">
        <v>0</v>
      </c>
      <c r="G15" s="49">
        <v>0</v>
      </c>
      <c r="H15" s="49">
        <v>0</v>
      </c>
      <c r="I15" s="76">
        <f t="shared" si="1"/>
        <v>0</v>
      </c>
      <c r="J15" s="83">
        <f t="shared" si="2"/>
        <v>0</v>
      </c>
      <c r="K15" s="50"/>
      <c r="L15" s="50"/>
      <c r="M15" s="50"/>
      <c r="N15" s="89"/>
      <c r="O15" s="50"/>
      <c r="P15" s="50"/>
    </row>
    <row r="16" spans="1:16" ht="40.049999999999997" customHeight="1" x14ac:dyDescent="0.45">
      <c r="A16" s="74" t="s">
        <v>338</v>
      </c>
      <c r="B16" s="75" t="s">
        <v>74</v>
      </c>
      <c r="C16" s="92">
        <f>IF(OR(OECD_GuidelinesforMNEs="yes",UN_GlobalCompact="yes",IFC_PerformanceStandards="yes"),1,0)</f>
        <v>0</v>
      </c>
      <c r="D16" s="49">
        <f t="shared" si="0"/>
        <v>0</v>
      </c>
      <c r="E16" s="49">
        <v>0</v>
      </c>
      <c r="F16" s="49">
        <v>0</v>
      </c>
      <c r="G16" s="49">
        <v>0</v>
      </c>
      <c r="H16" s="49">
        <v>0</v>
      </c>
      <c r="I16" s="76">
        <f t="shared" si="1"/>
        <v>0</v>
      </c>
      <c r="J16" s="83">
        <f t="shared" si="2"/>
        <v>0</v>
      </c>
      <c r="K16" s="50"/>
      <c r="L16" s="50"/>
      <c r="M16" s="50"/>
      <c r="N16" s="89"/>
      <c r="O16" s="50"/>
      <c r="P16" s="50"/>
    </row>
    <row r="17" spans="1:16" ht="40.049999999999997" customHeight="1" x14ac:dyDescent="0.45">
      <c r="A17" s="74" t="s">
        <v>340</v>
      </c>
      <c r="B17" s="75" t="s">
        <v>444</v>
      </c>
      <c r="C17" s="93">
        <f>IF(IFC_PerformanceStandards="yes",1,(IF(Equator_Principles="yes",1,0)))</f>
        <v>0</v>
      </c>
      <c r="D17" s="49">
        <f t="shared" si="0"/>
        <v>0</v>
      </c>
      <c r="E17" s="49">
        <v>0</v>
      </c>
      <c r="F17" s="49">
        <v>0</v>
      </c>
      <c r="G17" s="49">
        <v>0</v>
      </c>
      <c r="H17" s="49">
        <v>0</v>
      </c>
      <c r="I17" s="76">
        <f t="shared" si="1"/>
        <v>0</v>
      </c>
      <c r="J17" s="83">
        <f t="shared" si="2"/>
        <v>0</v>
      </c>
      <c r="K17" s="50"/>
      <c r="L17" s="50"/>
      <c r="M17" s="50"/>
      <c r="N17" s="89"/>
      <c r="O17" s="50"/>
      <c r="P17" s="50"/>
    </row>
    <row r="18" spans="1:16" ht="40.049999999999997" customHeight="1" x14ac:dyDescent="0.45">
      <c r="A18" s="74" t="s">
        <v>341</v>
      </c>
      <c r="B18" s="75" t="s">
        <v>162</v>
      </c>
      <c r="C18" s="93"/>
      <c r="D18" s="49">
        <f t="shared" si="0"/>
        <v>0</v>
      </c>
      <c r="E18" s="49">
        <v>0</v>
      </c>
      <c r="F18" s="49">
        <v>0</v>
      </c>
      <c r="G18" s="49">
        <v>0</v>
      </c>
      <c r="H18" s="49">
        <v>0</v>
      </c>
      <c r="I18" s="76">
        <f t="shared" si="1"/>
        <v>0</v>
      </c>
      <c r="J18" s="83">
        <f t="shared" si="2"/>
        <v>0</v>
      </c>
      <c r="K18" s="50"/>
      <c r="L18" s="50"/>
      <c r="M18" s="50"/>
      <c r="N18" s="89"/>
      <c r="O18" s="50"/>
      <c r="P18" s="50"/>
    </row>
    <row r="19" spans="1:16" ht="40.049999999999997" customHeight="1" x14ac:dyDescent="0.45">
      <c r="A19" s="74" t="s">
        <v>349</v>
      </c>
      <c r="B19" s="75" t="s">
        <v>463</v>
      </c>
      <c r="C19" s="93"/>
      <c r="D19" s="49">
        <f t="shared" si="0"/>
        <v>0</v>
      </c>
      <c r="E19" s="49">
        <v>0</v>
      </c>
      <c r="F19" s="49">
        <v>0</v>
      </c>
      <c r="G19" s="49">
        <v>0</v>
      </c>
      <c r="H19" s="49">
        <v>0</v>
      </c>
      <c r="I19" s="76">
        <f t="shared" si="1"/>
        <v>0</v>
      </c>
      <c r="J19" s="83">
        <f t="shared" si="2"/>
        <v>0</v>
      </c>
      <c r="K19" s="50"/>
      <c r="L19" s="50"/>
      <c r="M19" s="50"/>
      <c r="N19" s="89"/>
      <c r="O19" s="50"/>
      <c r="P19" s="50"/>
    </row>
    <row r="20" spans="1:16" ht="40.049999999999997" customHeight="1" x14ac:dyDescent="0.45">
      <c r="A20" s="74" t="s">
        <v>350</v>
      </c>
      <c r="B20" s="75" t="s">
        <v>239</v>
      </c>
      <c r="C20" s="93">
        <f>IF(Equator_Principles="yes",1,(IF(UN_GlobalCompact="yes",1,(IF(OECD_GuidelinesforMNEs="yes",1,(IF(IFC_PerformanceStandards="yes",1,0)))))))</f>
        <v>0</v>
      </c>
      <c r="D20" s="49">
        <f t="shared" si="0"/>
        <v>0</v>
      </c>
      <c r="E20" s="49">
        <v>0</v>
      </c>
      <c r="F20" s="49">
        <v>0</v>
      </c>
      <c r="G20" s="49">
        <v>0</v>
      </c>
      <c r="H20" s="49">
        <v>0</v>
      </c>
      <c r="I20" s="76">
        <f t="shared" si="1"/>
        <v>0</v>
      </c>
      <c r="J20" s="83">
        <f t="shared" si="2"/>
        <v>0</v>
      </c>
      <c r="K20" s="50"/>
      <c r="L20" s="50"/>
      <c r="M20" s="50"/>
      <c r="N20" s="89"/>
      <c r="O20" s="50"/>
      <c r="P20" s="50"/>
    </row>
    <row r="21" spans="1:16" ht="40.049999999999997" customHeight="1" x14ac:dyDescent="0.45">
      <c r="A21" s="74" t="s">
        <v>351</v>
      </c>
      <c r="B21" s="75" t="s">
        <v>44</v>
      </c>
      <c r="C21" s="93">
        <f>IF(OECD_GuidelinesforMNEs="yes",1,0)</f>
        <v>0</v>
      </c>
      <c r="D21" s="49">
        <f t="shared" si="0"/>
        <v>0</v>
      </c>
      <c r="E21" s="49">
        <v>0</v>
      </c>
      <c r="F21" s="49">
        <v>0</v>
      </c>
      <c r="G21" s="49">
        <v>0</v>
      </c>
      <c r="H21" s="49">
        <v>0</v>
      </c>
      <c r="I21" s="76">
        <f t="shared" si="1"/>
        <v>0</v>
      </c>
      <c r="J21" s="83">
        <f t="shared" si="2"/>
        <v>0</v>
      </c>
      <c r="K21" s="50"/>
      <c r="L21" s="50"/>
      <c r="M21" s="50"/>
      <c r="N21" s="89"/>
      <c r="O21" s="50"/>
      <c r="P21" s="50"/>
    </row>
    <row r="22" spans="1:16" ht="40.049999999999997" customHeight="1" x14ac:dyDescent="0.45">
      <c r="A22" s="74" t="s">
        <v>352</v>
      </c>
      <c r="B22" s="75" t="s">
        <v>240</v>
      </c>
      <c r="C22" s="93"/>
      <c r="D22" s="49">
        <f t="shared" si="0"/>
        <v>0</v>
      </c>
      <c r="E22" s="49">
        <v>0</v>
      </c>
      <c r="F22" s="49">
        <v>0</v>
      </c>
      <c r="G22" s="49">
        <v>0</v>
      </c>
      <c r="H22" s="49">
        <v>0</v>
      </c>
      <c r="I22" s="76">
        <f t="shared" si="1"/>
        <v>0</v>
      </c>
      <c r="J22" s="83">
        <f t="shared" si="2"/>
        <v>0</v>
      </c>
      <c r="K22" s="50"/>
      <c r="L22" s="50"/>
      <c r="M22" s="50"/>
      <c r="N22" s="89"/>
      <c r="O22" s="50"/>
      <c r="P22" s="50"/>
    </row>
    <row r="23" spans="1:16" ht="40.049999999999997" customHeight="1" x14ac:dyDescent="0.45">
      <c r="A23" s="74" t="s">
        <v>353</v>
      </c>
      <c r="B23" s="75" t="s">
        <v>75</v>
      </c>
      <c r="C23" s="93">
        <f>IF(OECD_GuidelinesforMNEs="yes",1,(IF(UN_GlobalCompact="yes",1,0)))</f>
        <v>0</v>
      </c>
      <c r="D23" s="49">
        <f t="shared" si="0"/>
        <v>0</v>
      </c>
      <c r="E23" s="49">
        <v>0</v>
      </c>
      <c r="F23" s="49">
        <v>0</v>
      </c>
      <c r="G23" s="49">
        <v>0</v>
      </c>
      <c r="H23" s="49">
        <v>0</v>
      </c>
      <c r="I23" s="76">
        <f t="shared" si="1"/>
        <v>0</v>
      </c>
      <c r="J23" s="83">
        <f t="shared" si="2"/>
        <v>0</v>
      </c>
      <c r="K23" s="50"/>
      <c r="L23" s="50"/>
      <c r="M23" s="50"/>
      <c r="N23" s="89"/>
      <c r="O23" s="50"/>
      <c r="P23" s="50"/>
    </row>
    <row r="24" spans="1:16" ht="40.049999999999997" customHeight="1" x14ac:dyDescent="0.45">
      <c r="A24" s="74" t="s">
        <v>354</v>
      </c>
      <c r="B24" s="75" t="s">
        <v>76</v>
      </c>
      <c r="C24" s="93"/>
      <c r="D24" s="49">
        <f t="shared" ref="D24:D36" si="3">IF(C24="",0,C24)</f>
        <v>0</v>
      </c>
      <c r="E24" s="49">
        <v>0</v>
      </c>
      <c r="F24" s="49">
        <v>0</v>
      </c>
      <c r="G24" s="49">
        <v>0</v>
      </c>
      <c r="H24" s="49">
        <v>0</v>
      </c>
      <c r="I24" s="76">
        <f t="shared" ref="I24:I36" si="4">IF(AND(D24=0,SUM(E24:H24)&gt;0),"ERROR",IF(D24="n.a.","n.a.",IF(D24=0,0,IF(COUNTIF(E24:H24,"n.a.")=4,"n.a.",IF(COUNTIF(E24:H24,1)=4,1,0.5+(((COUNTIF(E24:H24,"1"))/(4-COUNTIF(E24:H24,"n.a.")))*0.5))))))</f>
        <v>0</v>
      </c>
      <c r="J24" s="83">
        <f t="shared" ref="J24:J36" si="5">IF(I24="n.a.",D24,D24*I24)</f>
        <v>0</v>
      </c>
      <c r="K24" s="50"/>
      <c r="L24" s="50"/>
      <c r="M24" s="50"/>
      <c r="N24" s="89"/>
      <c r="O24" s="50"/>
      <c r="P24" s="50"/>
    </row>
    <row r="25" spans="1:16" ht="40.049999999999997" customHeight="1" x14ac:dyDescent="0.45">
      <c r="A25" s="74" t="s">
        <v>356</v>
      </c>
      <c r="B25" s="75" t="s">
        <v>464</v>
      </c>
      <c r="C25" s="93"/>
      <c r="D25" s="49">
        <f t="shared" si="3"/>
        <v>0</v>
      </c>
      <c r="E25" s="49">
        <v>0</v>
      </c>
      <c r="F25" s="49">
        <v>0</v>
      </c>
      <c r="G25" s="49">
        <v>0</v>
      </c>
      <c r="H25" s="49">
        <v>0</v>
      </c>
      <c r="I25" s="76">
        <f t="shared" si="4"/>
        <v>0</v>
      </c>
      <c r="J25" s="83">
        <f t="shared" si="5"/>
        <v>0</v>
      </c>
      <c r="K25" s="50"/>
      <c r="L25" s="50"/>
      <c r="M25" s="50"/>
      <c r="N25" s="89"/>
      <c r="O25" s="50"/>
      <c r="P25" s="50"/>
    </row>
    <row r="26" spans="1:16" ht="40.049999999999997" customHeight="1" x14ac:dyDescent="0.45">
      <c r="A26" s="74" t="s">
        <v>358</v>
      </c>
      <c r="B26" s="75" t="s">
        <v>77</v>
      </c>
      <c r="C26" s="93"/>
      <c r="D26" s="49">
        <f t="shared" si="3"/>
        <v>0</v>
      </c>
      <c r="E26" s="49">
        <v>0</v>
      </c>
      <c r="F26" s="49">
        <v>0</v>
      </c>
      <c r="G26" s="49">
        <v>0</v>
      </c>
      <c r="H26" s="49">
        <v>0</v>
      </c>
      <c r="I26" s="76">
        <f t="shared" si="4"/>
        <v>0</v>
      </c>
      <c r="J26" s="83">
        <f t="shared" si="5"/>
        <v>0</v>
      </c>
      <c r="K26" s="50"/>
      <c r="L26" s="50"/>
      <c r="M26" s="50"/>
      <c r="N26" s="89"/>
      <c r="O26" s="50"/>
      <c r="P26" s="50"/>
    </row>
    <row r="27" spans="1:16" ht="40.049999999999997" customHeight="1" x14ac:dyDescent="0.45">
      <c r="A27" s="74" t="s">
        <v>360</v>
      </c>
      <c r="B27" s="75" t="s">
        <v>81</v>
      </c>
      <c r="C27" s="93"/>
      <c r="D27" s="49">
        <f t="shared" si="3"/>
        <v>0</v>
      </c>
      <c r="E27" s="49">
        <v>0</v>
      </c>
      <c r="F27" s="49">
        <v>0</v>
      </c>
      <c r="G27" s="49">
        <v>0</v>
      </c>
      <c r="H27" s="49">
        <v>0</v>
      </c>
      <c r="I27" s="76">
        <f t="shared" si="4"/>
        <v>0</v>
      </c>
      <c r="J27" s="83">
        <f t="shared" si="5"/>
        <v>0</v>
      </c>
      <c r="K27" s="50"/>
      <c r="L27" s="50"/>
      <c r="M27" s="50"/>
      <c r="N27" s="89"/>
      <c r="O27" s="50"/>
      <c r="P27" s="50"/>
    </row>
    <row r="28" spans="1:16" ht="40.049999999999997" customHeight="1" x14ac:dyDescent="0.45">
      <c r="A28" s="74" t="s">
        <v>439</v>
      </c>
      <c r="B28" s="75" t="s">
        <v>147</v>
      </c>
      <c r="C28" s="93"/>
      <c r="D28" s="49">
        <f t="shared" si="3"/>
        <v>0</v>
      </c>
      <c r="E28" s="49">
        <v>0</v>
      </c>
      <c r="F28" s="49">
        <v>0</v>
      </c>
      <c r="G28" s="49">
        <v>0</v>
      </c>
      <c r="H28" s="49">
        <v>0</v>
      </c>
      <c r="I28" s="76">
        <f t="shared" si="4"/>
        <v>0</v>
      </c>
      <c r="J28" s="83">
        <f t="shared" si="5"/>
        <v>0</v>
      </c>
      <c r="K28" s="50"/>
      <c r="L28" s="50"/>
      <c r="M28" s="50"/>
      <c r="N28" s="89"/>
      <c r="O28" s="50"/>
      <c r="P28" s="50"/>
    </row>
    <row r="29" spans="1:16" ht="40.049999999999997" customHeight="1" x14ac:dyDescent="0.45">
      <c r="A29" s="74" t="s">
        <v>440</v>
      </c>
      <c r="B29" s="75" t="s">
        <v>241</v>
      </c>
      <c r="C29" s="93"/>
      <c r="D29" s="49">
        <f t="shared" si="3"/>
        <v>0</v>
      </c>
      <c r="E29" s="49">
        <v>0</v>
      </c>
      <c r="F29" s="49">
        <v>0</v>
      </c>
      <c r="G29" s="49">
        <v>0</v>
      </c>
      <c r="H29" s="49">
        <v>0</v>
      </c>
      <c r="I29" s="76">
        <f t="shared" si="4"/>
        <v>0</v>
      </c>
      <c r="J29" s="83">
        <f t="shared" si="5"/>
        <v>0</v>
      </c>
      <c r="K29" s="50"/>
      <c r="L29" s="50"/>
      <c r="M29" s="50"/>
      <c r="N29" s="89"/>
      <c r="O29" s="50"/>
      <c r="P29" s="50"/>
    </row>
    <row r="30" spans="1:16" ht="40.049999999999997" customHeight="1" x14ac:dyDescent="0.45">
      <c r="A30" s="74" t="s">
        <v>441</v>
      </c>
      <c r="B30" s="75" t="s">
        <v>242</v>
      </c>
      <c r="C30" s="93"/>
      <c r="D30" s="49">
        <f t="shared" si="3"/>
        <v>0</v>
      </c>
      <c r="E30" s="49">
        <v>0</v>
      </c>
      <c r="F30" s="49">
        <v>0</v>
      </c>
      <c r="G30" s="49">
        <v>0</v>
      </c>
      <c r="H30" s="49">
        <v>0</v>
      </c>
      <c r="I30" s="76">
        <f t="shared" si="4"/>
        <v>0</v>
      </c>
      <c r="J30" s="83">
        <f t="shared" si="5"/>
        <v>0</v>
      </c>
      <c r="K30" s="50"/>
      <c r="L30" s="50"/>
      <c r="M30" s="50"/>
      <c r="N30" s="89"/>
      <c r="O30" s="50"/>
      <c r="P30" s="50"/>
    </row>
    <row r="31" spans="1:16" ht="40.049999999999997" customHeight="1" x14ac:dyDescent="0.45">
      <c r="A31" s="74" t="s">
        <v>457</v>
      </c>
      <c r="B31" s="75" t="s">
        <v>243</v>
      </c>
      <c r="C31" s="93"/>
      <c r="D31" s="49">
        <f t="shared" si="3"/>
        <v>0</v>
      </c>
      <c r="E31" s="49">
        <v>0</v>
      </c>
      <c r="F31" s="49">
        <v>0</v>
      </c>
      <c r="G31" s="49">
        <v>0</v>
      </c>
      <c r="H31" s="49">
        <v>0</v>
      </c>
      <c r="I31" s="76">
        <f t="shared" si="4"/>
        <v>0</v>
      </c>
      <c r="J31" s="83">
        <f t="shared" si="5"/>
        <v>0</v>
      </c>
      <c r="K31" s="50"/>
      <c r="L31" s="50"/>
      <c r="M31" s="50"/>
      <c r="N31" s="89"/>
      <c r="O31" s="50"/>
      <c r="P31" s="50"/>
    </row>
    <row r="32" spans="1:16" ht="40.049999999999997" customHeight="1" x14ac:dyDescent="0.45">
      <c r="A32" s="74" t="s">
        <v>465</v>
      </c>
      <c r="B32" s="75" t="s">
        <v>244</v>
      </c>
      <c r="C32" s="93"/>
      <c r="D32" s="49">
        <f t="shared" si="3"/>
        <v>0</v>
      </c>
      <c r="E32" s="49">
        <v>0</v>
      </c>
      <c r="F32" s="49">
        <v>0</v>
      </c>
      <c r="G32" s="49">
        <v>0</v>
      </c>
      <c r="H32" s="49">
        <v>0</v>
      </c>
      <c r="I32" s="76">
        <f t="shared" si="4"/>
        <v>0</v>
      </c>
      <c r="J32" s="83">
        <f t="shared" si="5"/>
        <v>0</v>
      </c>
      <c r="K32" s="50"/>
      <c r="L32" s="50"/>
      <c r="M32" s="50"/>
      <c r="N32" s="89"/>
      <c r="O32" s="50"/>
      <c r="P32" s="50"/>
    </row>
    <row r="33" spans="1:16" ht="40.049999999999997" customHeight="1" x14ac:dyDescent="0.45">
      <c r="A33" s="74" t="s">
        <v>466</v>
      </c>
      <c r="B33" s="75" t="s">
        <v>432</v>
      </c>
      <c r="C33" s="92">
        <f>IF(UN_GlobalCompact="yes",1,0)</f>
        <v>0</v>
      </c>
      <c r="D33" s="49">
        <f t="shared" si="3"/>
        <v>0</v>
      </c>
      <c r="E33" s="49">
        <v>0</v>
      </c>
      <c r="F33" s="49">
        <v>0</v>
      </c>
      <c r="G33" s="49">
        <v>0</v>
      </c>
      <c r="H33" s="49">
        <v>0</v>
      </c>
      <c r="I33" s="76">
        <f t="shared" si="4"/>
        <v>0</v>
      </c>
      <c r="J33" s="83">
        <f t="shared" si="5"/>
        <v>0</v>
      </c>
      <c r="K33" s="50"/>
      <c r="L33" s="50"/>
      <c r="M33" s="50"/>
      <c r="N33" s="89"/>
      <c r="O33" s="50"/>
      <c r="P33" s="50"/>
    </row>
    <row r="34" spans="1:16" ht="40.049999999999997" customHeight="1" x14ac:dyDescent="0.45">
      <c r="A34" s="74" t="s">
        <v>467</v>
      </c>
      <c r="B34" s="75" t="s">
        <v>433</v>
      </c>
      <c r="C34" s="92"/>
      <c r="D34" s="49">
        <f t="shared" si="3"/>
        <v>0</v>
      </c>
      <c r="E34" s="49">
        <v>0</v>
      </c>
      <c r="F34" s="49">
        <v>0</v>
      </c>
      <c r="G34" s="49">
        <v>0</v>
      </c>
      <c r="H34" s="49">
        <v>0</v>
      </c>
      <c r="I34" s="76">
        <f t="shared" si="4"/>
        <v>0</v>
      </c>
      <c r="J34" s="83">
        <f t="shared" si="5"/>
        <v>0</v>
      </c>
      <c r="K34" s="50"/>
      <c r="L34" s="50"/>
      <c r="M34" s="50"/>
      <c r="N34" s="89"/>
      <c r="O34" s="50"/>
      <c r="P34" s="50"/>
    </row>
    <row r="35" spans="1:16" ht="40.049999999999997" customHeight="1" x14ac:dyDescent="0.45">
      <c r="A35" s="74" t="s">
        <v>468</v>
      </c>
      <c r="B35" s="75" t="s">
        <v>434</v>
      </c>
      <c r="C35" s="92">
        <f>IF(OECD_GuidelinesforMNEs="yes",1,0)</f>
        <v>0</v>
      </c>
      <c r="D35" s="49">
        <f t="shared" si="3"/>
        <v>0</v>
      </c>
      <c r="E35" s="49">
        <v>0</v>
      </c>
      <c r="F35" s="49">
        <v>0</v>
      </c>
      <c r="G35" s="49">
        <v>0</v>
      </c>
      <c r="H35" s="49">
        <v>0</v>
      </c>
      <c r="I35" s="76">
        <f t="shared" si="4"/>
        <v>0</v>
      </c>
      <c r="J35" s="83">
        <f t="shared" si="5"/>
        <v>0</v>
      </c>
      <c r="K35" s="50"/>
      <c r="L35" s="50"/>
      <c r="M35" s="50"/>
      <c r="N35" s="89"/>
      <c r="O35" s="50"/>
      <c r="P35" s="50"/>
    </row>
    <row r="36" spans="1:16" ht="40.049999999999997" customHeight="1" x14ac:dyDescent="0.45">
      <c r="A36" s="74" t="s">
        <v>469</v>
      </c>
      <c r="B36" s="75" t="s">
        <v>447</v>
      </c>
      <c r="C36" s="93"/>
      <c r="D36" s="49">
        <f t="shared" si="3"/>
        <v>0</v>
      </c>
      <c r="E36" s="49">
        <v>0</v>
      </c>
      <c r="F36" s="49">
        <v>0</v>
      </c>
      <c r="G36" s="49">
        <v>0</v>
      </c>
      <c r="H36" s="49">
        <v>0</v>
      </c>
      <c r="I36" s="76">
        <f t="shared" si="4"/>
        <v>0</v>
      </c>
      <c r="J36" s="83">
        <f t="shared" si="5"/>
        <v>0</v>
      </c>
      <c r="K36" s="50"/>
      <c r="L36" s="50"/>
      <c r="M36" s="50"/>
      <c r="N36" s="89"/>
      <c r="O36" s="50"/>
      <c r="P36" s="50"/>
    </row>
    <row r="37" spans="1:16" s="54" customFormat="1" ht="40.049999999999997" customHeight="1" x14ac:dyDescent="0.45">
      <c r="A37" s="78" t="s">
        <v>182</v>
      </c>
      <c r="B37" s="79"/>
      <c r="C37" s="95"/>
      <c r="D37" s="52">
        <f>AVERAGE(D4:D36)*10</f>
        <v>0</v>
      </c>
      <c r="E37" s="51"/>
      <c r="F37" s="51"/>
      <c r="G37" s="51"/>
      <c r="H37" s="51"/>
      <c r="I37" s="80" t="str">
        <f>IFERROR(J37/D37,"")</f>
        <v/>
      </c>
      <c r="J37" s="84">
        <f>AVERAGE(J4:J36)*10</f>
        <v>0</v>
      </c>
      <c r="K37" s="53"/>
      <c r="L37" s="53"/>
      <c r="M37" s="53"/>
      <c r="N37" s="90"/>
      <c r="O37" s="53"/>
      <c r="P37" s="53"/>
    </row>
    <row r="38" spans="1:16" ht="13.15" x14ac:dyDescent="0.45">
      <c r="A38" s="81" t="s">
        <v>302</v>
      </c>
      <c r="B38" s="82"/>
      <c r="C38" s="96"/>
      <c r="D38" s="56">
        <f>D37/10</f>
        <v>0</v>
      </c>
      <c r="E38" s="55"/>
      <c r="F38" s="55"/>
      <c r="G38" s="55"/>
      <c r="H38" s="55"/>
      <c r="I38" s="85"/>
      <c r="J38" s="86">
        <f>J37/10</f>
        <v>0</v>
      </c>
      <c r="K38" s="57"/>
      <c r="L38" s="57"/>
      <c r="M38" s="57"/>
      <c r="N38" s="91"/>
      <c r="O38" s="57"/>
      <c r="P38" s="57"/>
    </row>
  </sheetData>
  <customSheetViews>
    <customSheetView guid="{4F865F69-4110-4E3D-BDF1-E656C591F0E8}" scale="90">
      <selection activeCell="C3" sqref="C3"/>
      <pageMargins left="0.7" right="0.7" top="0.75" bottom="0.75" header="0.3" footer="0.3"/>
      <pageSetup orientation="portrait" r:id="rId1"/>
    </customSheetView>
  </customSheetView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1">
        <x14:dataValidation type="list" allowBlank="1" showDropDown="1" showErrorMessage="1" error="Please insert 0, 1 or n.a.!" xr:uid="{00000000-0002-0000-1300-000000000000}">
          <x14:formula1>
            <xm:f>'Data vals &amp; cals'!$A$2:$A$4</xm:f>
          </x14:formula1>
          <xm:sqref>E4:H36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85855"/>
  </sheetPr>
  <dimension ref="A1:P35"/>
  <sheetViews>
    <sheetView topLeftCell="A2" zoomScale="80" zoomScaleNormal="80" workbookViewId="0">
      <selection activeCell="D14" sqref="D14"/>
    </sheetView>
  </sheetViews>
  <sheetFormatPr defaultRowHeight="14.25" x14ac:dyDescent="0.45"/>
  <cols>
    <col min="1" max="1" width="43.796875" customWidth="1"/>
    <col min="3" max="5" width="18.59765625" customWidth="1"/>
    <col min="6" max="7" width="18.59765625" style="28" customWidth="1"/>
    <col min="8" max="8" width="31.796875" customWidth="1"/>
    <col min="9" max="12" width="6.73046875" style="24" customWidth="1"/>
    <col min="13" max="13" width="18.73046875" customWidth="1"/>
    <col min="14" max="14" width="26.73046875" customWidth="1"/>
    <col min="15" max="15" width="18.796875" customWidth="1"/>
    <col min="16" max="16" width="18.33203125" customWidth="1"/>
  </cols>
  <sheetData>
    <row r="1" spans="1:16" s="27" customFormat="1" ht="17.649999999999999" x14ac:dyDescent="0.45">
      <c r="A1" s="36" t="s">
        <v>284</v>
      </c>
      <c r="B1" s="36"/>
      <c r="C1" s="36"/>
      <c r="D1" s="36"/>
      <c r="E1" s="36"/>
      <c r="F1" s="36"/>
      <c r="G1" s="36"/>
      <c r="H1" s="36" t="s">
        <v>307</v>
      </c>
      <c r="I1" s="38"/>
      <c r="J1" s="38"/>
      <c r="K1" s="38"/>
      <c r="L1" s="38"/>
      <c r="M1" s="36"/>
      <c r="N1" s="36"/>
      <c r="O1" s="36"/>
      <c r="P1" s="36"/>
    </row>
    <row r="2" spans="1:16" ht="130.5" x14ac:dyDescent="0.45">
      <c r="A2" s="30" t="s">
        <v>308</v>
      </c>
      <c r="B2" s="31" t="s">
        <v>282</v>
      </c>
      <c r="C2" s="32" t="s">
        <v>513</v>
      </c>
      <c r="D2" s="33" t="s">
        <v>150</v>
      </c>
      <c r="E2" s="33" t="s">
        <v>29</v>
      </c>
      <c r="F2" s="153" t="s">
        <v>316</v>
      </c>
      <c r="G2" s="61" t="s">
        <v>317</v>
      </c>
      <c r="H2" s="32" t="s">
        <v>309</v>
      </c>
      <c r="I2" s="39" t="s">
        <v>54</v>
      </c>
      <c r="J2" s="39" t="s">
        <v>55</v>
      </c>
      <c r="K2" s="40" t="s">
        <v>304</v>
      </c>
      <c r="L2" s="40" t="s">
        <v>305</v>
      </c>
      <c r="M2" s="33" t="s">
        <v>150</v>
      </c>
      <c r="N2" s="33" t="s">
        <v>29</v>
      </c>
      <c r="O2" s="87" t="s">
        <v>316</v>
      </c>
      <c r="P2" s="61" t="s">
        <v>317</v>
      </c>
    </row>
    <row r="3" spans="1:16" x14ac:dyDescent="0.45">
      <c r="A3" s="29" t="s">
        <v>54</v>
      </c>
      <c r="B3" s="34" t="s">
        <v>177</v>
      </c>
      <c r="C3" s="34" t="s">
        <v>526</v>
      </c>
      <c r="D3" s="122" t="s">
        <v>580</v>
      </c>
      <c r="E3" s="122"/>
      <c r="F3" s="154" t="s">
        <v>529</v>
      </c>
      <c r="G3" s="34"/>
      <c r="H3" s="29" t="s">
        <v>51</v>
      </c>
      <c r="I3" s="34" t="s">
        <v>73</v>
      </c>
      <c r="J3" s="34" t="s">
        <v>73</v>
      </c>
      <c r="K3" s="34" t="s">
        <v>73</v>
      </c>
      <c r="L3" s="34" t="s">
        <v>73</v>
      </c>
      <c r="M3" s="149" t="s">
        <v>559</v>
      </c>
      <c r="N3" s="146" t="s">
        <v>558</v>
      </c>
      <c r="O3" s="137" t="s">
        <v>529</v>
      </c>
      <c r="P3" s="28"/>
    </row>
    <row r="4" spans="1:16" x14ac:dyDescent="0.45">
      <c r="A4" s="29" t="s">
        <v>55</v>
      </c>
      <c r="B4" s="34" t="s">
        <v>177</v>
      </c>
      <c r="C4" s="34" t="s">
        <v>526</v>
      </c>
      <c r="D4" s="122" t="s">
        <v>580</v>
      </c>
      <c r="E4" s="122" t="s">
        <v>527</v>
      </c>
      <c r="F4" s="154" t="s">
        <v>529</v>
      </c>
      <c r="G4" s="34"/>
      <c r="H4" s="120" t="s">
        <v>375</v>
      </c>
      <c r="I4" s="34" t="s">
        <v>177</v>
      </c>
      <c r="J4" s="34" t="s">
        <v>177</v>
      </c>
      <c r="K4" s="34" t="s">
        <v>177</v>
      </c>
      <c r="L4" s="34" t="s">
        <v>73</v>
      </c>
      <c r="M4" s="149" t="s">
        <v>584</v>
      </c>
      <c r="N4" s="122" t="s">
        <v>539</v>
      </c>
      <c r="O4" s="137" t="s">
        <v>529</v>
      </c>
      <c r="P4" s="28"/>
    </row>
    <row r="5" spans="1:16" x14ac:dyDescent="0.45">
      <c r="A5" s="29" t="s">
        <v>310</v>
      </c>
      <c r="B5" s="34" t="s">
        <v>177</v>
      </c>
      <c r="C5" s="34" t="s">
        <v>526</v>
      </c>
      <c r="D5" s="122" t="s">
        <v>528</v>
      </c>
      <c r="E5" s="145" t="s">
        <v>581</v>
      </c>
      <c r="F5" s="154" t="s">
        <v>529</v>
      </c>
      <c r="G5" s="34"/>
      <c r="H5" s="29" t="s">
        <v>156</v>
      </c>
      <c r="I5" s="34" t="s">
        <v>177</v>
      </c>
      <c r="J5" s="34" t="s">
        <v>73</v>
      </c>
      <c r="K5" s="34" t="s">
        <v>177</v>
      </c>
      <c r="L5" s="34" t="s">
        <v>73</v>
      </c>
      <c r="M5" s="140" t="s">
        <v>598</v>
      </c>
      <c r="N5" s="122" t="s">
        <v>655</v>
      </c>
      <c r="O5" s="137" t="s">
        <v>529</v>
      </c>
      <c r="P5" s="28"/>
    </row>
    <row r="6" spans="1:16" x14ac:dyDescent="0.45">
      <c r="A6" s="29" t="s">
        <v>311</v>
      </c>
      <c r="B6" s="34" t="s">
        <v>73</v>
      </c>
      <c r="C6" s="34"/>
      <c r="D6" s="145" t="s">
        <v>599</v>
      </c>
      <c r="E6" s="29" t="s">
        <v>678</v>
      </c>
      <c r="F6" s="154" t="s">
        <v>529</v>
      </c>
      <c r="G6" s="34"/>
      <c r="H6" s="29" t="s">
        <v>157</v>
      </c>
      <c r="I6" s="34" t="s">
        <v>177</v>
      </c>
      <c r="J6" s="34" t="s">
        <v>177</v>
      </c>
      <c r="K6" s="34" t="s">
        <v>177</v>
      </c>
      <c r="L6" s="34" t="s">
        <v>73</v>
      </c>
      <c r="M6" s="149" t="s">
        <v>585</v>
      </c>
      <c r="N6" s="122" t="s">
        <v>540</v>
      </c>
      <c r="O6" s="137" t="s">
        <v>529</v>
      </c>
      <c r="P6" s="28"/>
    </row>
    <row r="7" spans="1:16" x14ac:dyDescent="0.45">
      <c r="A7" s="29" t="s">
        <v>287</v>
      </c>
      <c r="B7" s="34" t="s">
        <v>73</v>
      </c>
      <c r="C7" s="34"/>
      <c r="D7" s="176" t="s">
        <v>583</v>
      </c>
      <c r="E7" s="175" t="s">
        <v>530</v>
      </c>
      <c r="F7" s="154" t="s">
        <v>529</v>
      </c>
      <c r="G7" s="34"/>
      <c r="H7" s="148" t="s">
        <v>373</v>
      </c>
      <c r="I7" s="34" t="s">
        <v>177</v>
      </c>
      <c r="J7" s="34" t="s">
        <v>177</v>
      </c>
      <c r="K7" s="34" t="s">
        <v>177</v>
      </c>
      <c r="L7" s="34" t="s">
        <v>73</v>
      </c>
      <c r="M7" s="149" t="s">
        <v>586</v>
      </c>
      <c r="N7" s="122" t="s">
        <v>541</v>
      </c>
      <c r="O7" s="137" t="s">
        <v>529</v>
      </c>
      <c r="P7" s="28"/>
    </row>
    <row r="8" spans="1:16" x14ac:dyDescent="0.45">
      <c r="A8" s="29" t="s">
        <v>288</v>
      </c>
      <c r="B8" s="34" t="s">
        <v>73</v>
      </c>
      <c r="C8" s="34"/>
      <c r="D8" s="176"/>
      <c r="E8" s="175"/>
      <c r="F8" s="154"/>
      <c r="G8" s="34"/>
      <c r="H8" s="29" t="s">
        <v>175</v>
      </c>
      <c r="I8" s="34" t="s">
        <v>177</v>
      </c>
      <c r="J8" s="34" t="s">
        <v>177</v>
      </c>
      <c r="K8" s="34" t="s">
        <v>177</v>
      </c>
      <c r="L8" s="34" t="s">
        <v>73</v>
      </c>
      <c r="M8" s="149" t="s">
        <v>585</v>
      </c>
      <c r="N8" s="122" t="s">
        <v>542</v>
      </c>
      <c r="O8" s="137" t="s">
        <v>529</v>
      </c>
      <c r="P8" s="28"/>
    </row>
    <row r="9" spans="1:16" x14ac:dyDescent="0.45">
      <c r="A9" s="29" t="s">
        <v>289</v>
      </c>
      <c r="B9" s="34" t="s">
        <v>73</v>
      </c>
      <c r="C9" s="34"/>
      <c r="D9" s="176"/>
      <c r="E9" s="175"/>
      <c r="F9" s="154"/>
      <c r="G9" s="34"/>
      <c r="H9" s="29" t="s">
        <v>176</v>
      </c>
      <c r="I9" s="34" t="s">
        <v>177</v>
      </c>
      <c r="J9" s="34" t="s">
        <v>177</v>
      </c>
      <c r="K9" s="34" t="s">
        <v>177</v>
      </c>
      <c r="L9" s="34" t="s">
        <v>73</v>
      </c>
      <c r="M9" s="149" t="s">
        <v>585</v>
      </c>
      <c r="N9" s="122" t="s">
        <v>538</v>
      </c>
      <c r="O9" s="137" t="s">
        <v>529</v>
      </c>
      <c r="P9" s="28"/>
    </row>
    <row r="10" spans="1:16" x14ac:dyDescent="0.45">
      <c r="A10" s="29" t="s">
        <v>295</v>
      </c>
      <c r="B10" s="34" t="s">
        <v>73</v>
      </c>
      <c r="C10" s="34"/>
      <c r="D10" s="176"/>
      <c r="E10" s="175"/>
      <c r="F10" s="154"/>
      <c r="G10" s="34"/>
      <c r="H10" s="120" t="s">
        <v>380</v>
      </c>
      <c r="I10" s="34" t="s">
        <v>177</v>
      </c>
      <c r="J10" s="34" t="s">
        <v>177</v>
      </c>
      <c r="K10" s="34" t="s">
        <v>177</v>
      </c>
      <c r="L10" s="34" t="s">
        <v>73</v>
      </c>
      <c r="M10" s="149" t="s">
        <v>587</v>
      </c>
      <c r="N10" s="122" t="s">
        <v>537</v>
      </c>
      <c r="O10" s="137" t="s">
        <v>529</v>
      </c>
      <c r="P10" s="28"/>
    </row>
    <row r="11" spans="1:16" x14ac:dyDescent="0.45">
      <c r="A11" s="29" t="s">
        <v>290</v>
      </c>
      <c r="B11" s="34" t="s">
        <v>73</v>
      </c>
      <c r="C11" s="34"/>
      <c r="D11" s="176"/>
      <c r="E11" s="175"/>
      <c r="F11" s="155"/>
      <c r="H11" s="120" t="s">
        <v>388</v>
      </c>
      <c r="I11" s="34" t="s">
        <v>177</v>
      </c>
      <c r="J11" s="34" t="s">
        <v>177</v>
      </c>
      <c r="K11" s="34" t="s">
        <v>177</v>
      </c>
      <c r="L11" s="34" t="s">
        <v>73</v>
      </c>
      <c r="M11" s="149" t="s">
        <v>587</v>
      </c>
      <c r="N11" s="122" t="s">
        <v>536</v>
      </c>
      <c r="O11" s="137" t="s">
        <v>529</v>
      </c>
      <c r="P11" s="28"/>
    </row>
    <row r="12" spans="1:16" x14ac:dyDescent="0.45">
      <c r="A12" s="29"/>
      <c r="B12" s="35"/>
      <c r="C12" s="35"/>
      <c r="D12" s="35"/>
      <c r="E12" s="28"/>
      <c r="H12" s="29" t="s">
        <v>312</v>
      </c>
      <c r="I12" s="34" t="s">
        <v>73</v>
      </c>
      <c r="J12" s="34" t="s">
        <v>73</v>
      </c>
      <c r="K12" s="34" t="s">
        <v>73</v>
      </c>
      <c r="L12" s="34" t="s">
        <v>73</v>
      </c>
      <c r="M12" s="149" t="s">
        <v>589</v>
      </c>
      <c r="N12" s="122" t="s">
        <v>531</v>
      </c>
      <c r="O12" s="137" t="s">
        <v>529</v>
      </c>
      <c r="P12" s="35"/>
    </row>
    <row r="13" spans="1:16" x14ac:dyDescent="0.45">
      <c r="A13" s="35" t="s">
        <v>285</v>
      </c>
      <c r="B13" s="35"/>
      <c r="C13" s="35"/>
      <c r="D13" s="35"/>
      <c r="E13" s="28"/>
      <c r="H13" s="120" t="s">
        <v>392</v>
      </c>
      <c r="I13" s="34" t="s">
        <v>177</v>
      </c>
      <c r="J13" s="34" t="s">
        <v>177</v>
      </c>
      <c r="K13" s="34" t="s">
        <v>177</v>
      </c>
      <c r="L13" s="34" t="s">
        <v>73</v>
      </c>
      <c r="M13" s="149" t="s">
        <v>587</v>
      </c>
      <c r="N13" s="122" t="s">
        <v>535</v>
      </c>
      <c r="O13" s="137" t="s">
        <v>529</v>
      </c>
      <c r="P13" s="35"/>
    </row>
    <row r="14" spans="1:16" x14ac:dyDescent="0.45">
      <c r="A14" s="35" t="s">
        <v>286</v>
      </c>
      <c r="B14" s="28"/>
      <c r="C14" s="28"/>
      <c r="D14" s="28"/>
      <c r="E14" s="35"/>
      <c r="F14" s="35"/>
      <c r="G14" s="35"/>
      <c r="H14" s="29" t="s">
        <v>158</v>
      </c>
      <c r="I14" s="34" t="s">
        <v>177</v>
      </c>
      <c r="J14" s="34" t="s">
        <v>177</v>
      </c>
      <c r="K14" s="34" t="s">
        <v>177</v>
      </c>
      <c r="L14" s="34" t="s">
        <v>73</v>
      </c>
      <c r="M14" s="149" t="s">
        <v>590</v>
      </c>
      <c r="N14" s="122" t="s">
        <v>534</v>
      </c>
      <c r="O14" s="137" t="s">
        <v>529</v>
      </c>
      <c r="P14" s="28"/>
    </row>
    <row r="15" spans="1:16" x14ac:dyDescent="0.45">
      <c r="H15" s="148" t="s">
        <v>374</v>
      </c>
      <c r="I15" s="34" t="s">
        <v>177</v>
      </c>
      <c r="J15" s="34" t="s">
        <v>177</v>
      </c>
      <c r="K15" s="34" t="s">
        <v>177</v>
      </c>
      <c r="L15" s="34" t="s">
        <v>73</v>
      </c>
      <c r="M15" s="149" t="s">
        <v>591</v>
      </c>
      <c r="N15" s="122" t="s">
        <v>533</v>
      </c>
      <c r="O15" s="137" t="s">
        <v>529</v>
      </c>
    </row>
    <row r="16" spans="1:16" x14ac:dyDescent="0.45">
      <c r="H16" s="148" t="s">
        <v>376</v>
      </c>
      <c r="I16" s="34" t="s">
        <v>177</v>
      </c>
      <c r="J16" s="34" t="s">
        <v>177</v>
      </c>
      <c r="K16" s="34" t="s">
        <v>177</v>
      </c>
      <c r="L16" s="34" t="s">
        <v>73</v>
      </c>
      <c r="M16" s="149" t="s">
        <v>592</v>
      </c>
      <c r="N16" s="122" t="s">
        <v>532</v>
      </c>
      <c r="O16" s="137" t="s">
        <v>529</v>
      </c>
    </row>
    <row r="17" spans="8:15" x14ac:dyDescent="0.45">
      <c r="H17" s="148" t="s">
        <v>378</v>
      </c>
      <c r="I17" s="34" t="s">
        <v>177</v>
      </c>
      <c r="J17" s="34" t="s">
        <v>177</v>
      </c>
      <c r="K17" s="34" t="s">
        <v>177</v>
      </c>
      <c r="L17" s="34" t="s">
        <v>73</v>
      </c>
      <c r="M17" s="149" t="s">
        <v>593</v>
      </c>
      <c r="N17" s="122" t="s">
        <v>543</v>
      </c>
      <c r="O17" s="137" t="s">
        <v>529</v>
      </c>
    </row>
    <row r="18" spans="8:15" x14ac:dyDescent="0.45">
      <c r="H18" s="148" t="s">
        <v>379</v>
      </c>
      <c r="I18" s="34" t="s">
        <v>177</v>
      </c>
      <c r="J18" s="34" t="s">
        <v>177</v>
      </c>
      <c r="K18" s="34" t="s">
        <v>177</v>
      </c>
      <c r="L18" s="34" t="s">
        <v>73</v>
      </c>
      <c r="M18" s="150" t="s">
        <v>594</v>
      </c>
      <c r="N18" s="122" t="s">
        <v>544</v>
      </c>
      <c r="O18" s="137" t="s">
        <v>529</v>
      </c>
    </row>
    <row r="19" spans="8:15" x14ac:dyDescent="0.45">
      <c r="H19" s="148" t="s">
        <v>381</v>
      </c>
      <c r="I19" s="34" t="s">
        <v>177</v>
      </c>
      <c r="J19" s="34" t="s">
        <v>177</v>
      </c>
      <c r="K19" s="34" t="s">
        <v>177</v>
      </c>
      <c r="L19" s="34" t="s">
        <v>73</v>
      </c>
      <c r="M19" s="149" t="s">
        <v>593</v>
      </c>
      <c r="N19" s="122" t="s">
        <v>543</v>
      </c>
      <c r="O19" s="137" t="s">
        <v>529</v>
      </c>
    </row>
    <row r="20" spans="8:15" x14ac:dyDescent="0.45">
      <c r="H20" s="148" t="s">
        <v>382</v>
      </c>
      <c r="I20" s="34" t="s">
        <v>73</v>
      </c>
      <c r="J20" s="34" t="s">
        <v>73</v>
      </c>
      <c r="K20" s="34" t="s">
        <v>73</v>
      </c>
      <c r="L20" s="34" t="s">
        <v>73</v>
      </c>
      <c r="M20" s="151"/>
      <c r="N20" s="139"/>
      <c r="O20" s="137" t="s">
        <v>529</v>
      </c>
    </row>
    <row r="21" spans="8:15" x14ac:dyDescent="0.45">
      <c r="H21" s="148" t="s">
        <v>385</v>
      </c>
      <c r="I21" s="34" t="s">
        <v>177</v>
      </c>
      <c r="J21" s="34" t="s">
        <v>177</v>
      </c>
      <c r="K21" s="34" t="s">
        <v>177</v>
      </c>
      <c r="L21" s="34" t="s">
        <v>73</v>
      </c>
      <c r="M21" s="149" t="s">
        <v>595</v>
      </c>
      <c r="N21" s="122" t="s">
        <v>545</v>
      </c>
      <c r="O21" s="137" t="s">
        <v>529</v>
      </c>
    </row>
    <row r="22" spans="8:15" x14ac:dyDescent="0.45">
      <c r="H22" s="148" t="s">
        <v>387</v>
      </c>
      <c r="I22" s="34" t="s">
        <v>177</v>
      </c>
      <c r="J22" s="34" t="s">
        <v>177</v>
      </c>
      <c r="K22" s="34" t="s">
        <v>177</v>
      </c>
      <c r="L22" s="34" t="s">
        <v>73</v>
      </c>
      <c r="M22" s="149" t="s">
        <v>592</v>
      </c>
      <c r="N22" s="122" t="s">
        <v>546</v>
      </c>
      <c r="O22" s="137" t="s">
        <v>529</v>
      </c>
    </row>
    <row r="23" spans="8:15" x14ac:dyDescent="0.45">
      <c r="H23" s="148" t="s">
        <v>389</v>
      </c>
      <c r="I23" s="34" t="s">
        <v>177</v>
      </c>
      <c r="J23" s="34" t="s">
        <v>177</v>
      </c>
      <c r="K23" s="34" t="s">
        <v>177</v>
      </c>
      <c r="L23" s="34" t="s">
        <v>73</v>
      </c>
      <c r="M23" s="149" t="s">
        <v>591</v>
      </c>
      <c r="N23" s="122" t="s">
        <v>547</v>
      </c>
      <c r="O23" s="137" t="s">
        <v>529</v>
      </c>
    </row>
    <row r="24" spans="8:15" x14ac:dyDescent="0.45">
      <c r="H24" s="120" t="s">
        <v>391</v>
      </c>
      <c r="I24" s="34" t="s">
        <v>177</v>
      </c>
      <c r="J24" s="34" t="s">
        <v>177</v>
      </c>
      <c r="K24" s="34" t="s">
        <v>177</v>
      </c>
      <c r="L24" s="34" t="s">
        <v>73</v>
      </c>
      <c r="M24" s="151"/>
      <c r="N24" s="139"/>
      <c r="O24" s="137" t="s">
        <v>529</v>
      </c>
    </row>
    <row r="25" spans="8:15" x14ac:dyDescent="0.45">
      <c r="H25" s="29" t="s">
        <v>28</v>
      </c>
      <c r="I25" s="34" t="s">
        <v>177</v>
      </c>
      <c r="J25" s="34" t="s">
        <v>177</v>
      </c>
      <c r="K25" s="34" t="s">
        <v>177</v>
      </c>
      <c r="L25" s="34" t="s">
        <v>73</v>
      </c>
      <c r="M25" s="152" t="s">
        <v>549</v>
      </c>
      <c r="N25" s="122" t="s">
        <v>548</v>
      </c>
      <c r="O25" s="137" t="s">
        <v>529</v>
      </c>
    </row>
    <row r="26" spans="8:15" x14ac:dyDescent="0.45">
      <c r="H26" s="29" t="s">
        <v>313</v>
      </c>
      <c r="I26" s="34" t="s">
        <v>177</v>
      </c>
      <c r="J26" s="34" t="s">
        <v>177</v>
      </c>
      <c r="K26" s="34" t="s">
        <v>177</v>
      </c>
      <c r="L26" s="34" t="s">
        <v>73</v>
      </c>
      <c r="M26" s="152" t="s">
        <v>550</v>
      </c>
      <c r="N26" s="146" t="s">
        <v>656</v>
      </c>
      <c r="O26" s="137" t="s">
        <v>529</v>
      </c>
    </row>
    <row r="27" spans="8:15" x14ac:dyDescent="0.45">
      <c r="H27" s="29" t="s">
        <v>67</v>
      </c>
      <c r="I27" s="34" t="s">
        <v>177</v>
      </c>
      <c r="J27" s="34" t="s">
        <v>177</v>
      </c>
      <c r="K27" s="34" t="s">
        <v>177</v>
      </c>
      <c r="L27" s="34" t="s">
        <v>73</v>
      </c>
      <c r="M27" s="152" t="s">
        <v>550</v>
      </c>
      <c r="N27" s="122" t="s">
        <v>656</v>
      </c>
      <c r="O27" s="137" t="s">
        <v>529</v>
      </c>
    </row>
    <row r="28" spans="8:15" x14ac:dyDescent="0.45">
      <c r="H28" s="29" t="s">
        <v>393</v>
      </c>
      <c r="I28" s="34"/>
      <c r="J28" s="34"/>
      <c r="K28" s="34"/>
      <c r="L28" s="34"/>
      <c r="M28" s="151"/>
      <c r="N28" s="139"/>
      <c r="O28" s="137"/>
    </row>
    <row r="29" spans="8:15" x14ac:dyDescent="0.45">
      <c r="H29" s="120" t="s">
        <v>377</v>
      </c>
      <c r="I29" s="34" t="s">
        <v>177</v>
      </c>
      <c r="J29" s="34" t="s">
        <v>177</v>
      </c>
      <c r="K29" s="34" t="s">
        <v>177</v>
      </c>
      <c r="L29" s="34" t="s">
        <v>73</v>
      </c>
      <c r="M29" s="149" t="s">
        <v>588</v>
      </c>
      <c r="N29" s="122" t="s">
        <v>551</v>
      </c>
      <c r="O29" s="137" t="s">
        <v>529</v>
      </c>
    </row>
    <row r="30" spans="8:15" x14ac:dyDescent="0.45">
      <c r="H30" s="120" t="s">
        <v>384</v>
      </c>
      <c r="I30" s="34" t="s">
        <v>177</v>
      </c>
      <c r="J30" s="34" t="s">
        <v>177</v>
      </c>
      <c r="K30" s="34" t="s">
        <v>177</v>
      </c>
      <c r="L30" s="34" t="s">
        <v>73</v>
      </c>
      <c r="M30" s="149" t="s">
        <v>585</v>
      </c>
      <c r="N30" s="122" t="s">
        <v>552</v>
      </c>
      <c r="O30" s="137" t="s">
        <v>529</v>
      </c>
    </row>
    <row r="31" spans="8:15" x14ac:dyDescent="0.45">
      <c r="H31" s="120" t="s">
        <v>386</v>
      </c>
      <c r="I31" s="34" t="s">
        <v>177</v>
      </c>
      <c r="J31" s="34" t="s">
        <v>177</v>
      </c>
      <c r="K31" s="34" t="s">
        <v>177</v>
      </c>
      <c r="L31" s="34" t="s">
        <v>73</v>
      </c>
      <c r="M31" s="149" t="s">
        <v>596</v>
      </c>
      <c r="N31" s="122" t="s">
        <v>553</v>
      </c>
      <c r="O31" s="137" t="s">
        <v>529</v>
      </c>
    </row>
    <row r="32" spans="8:15" x14ac:dyDescent="0.45">
      <c r="H32" s="145" t="s">
        <v>394</v>
      </c>
      <c r="I32" s="34"/>
      <c r="J32" s="34"/>
      <c r="K32" s="34"/>
      <c r="L32" s="34"/>
      <c r="M32" s="151"/>
      <c r="N32" s="139"/>
      <c r="O32" s="137"/>
    </row>
    <row r="33" spans="8:15" x14ac:dyDescent="0.45">
      <c r="H33" s="148" t="s">
        <v>383</v>
      </c>
      <c r="I33" s="34" t="s">
        <v>177</v>
      </c>
      <c r="J33" s="34" t="s">
        <v>177</v>
      </c>
      <c r="K33" s="34" t="s">
        <v>177</v>
      </c>
      <c r="L33" s="34" t="s">
        <v>73</v>
      </c>
      <c r="M33" s="151"/>
      <c r="N33" s="139"/>
      <c r="O33" s="137" t="s">
        <v>529</v>
      </c>
    </row>
    <row r="34" spans="8:15" x14ac:dyDescent="0.45">
      <c r="H34" s="121" t="s">
        <v>390</v>
      </c>
      <c r="I34" s="34" t="s">
        <v>73</v>
      </c>
      <c r="J34" s="34" t="s">
        <v>73</v>
      </c>
      <c r="K34" s="34" t="s">
        <v>73</v>
      </c>
      <c r="L34" s="34" t="s">
        <v>73</v>
      </c>
      <c r="M34" s="149" t="s">
        <v>559</v>
      </c>
      <c r="N34" s="122" t="s">
        <v>558</v>
      </c>
      <c r="O34" s="137" t="s">
        <v>529</v>
      </c>
    </row>
    <row r="35" spans="8:15" x14ac:dyDescent="0.45">
      <c r="M35" s="151"/>
    </row>
  </sheetData>
  <sheetProtection algorithmName="SHA-512" hashValue="OTIXdW0NYjT9i+Vcb97Mki97dXsTAF/bBTMFgzc/f5B87bIZjX209bSAZaaGHjnN1Mp4pxmQIttPUqK55rRuYg==" saltValue="SzT0TN+KIbwRqCxZyY5Weg==" spinCount="100000" sheet="1" objects="1" scenarios="1" formatRows="0"/>
  <sortState xmlns:xlrd2="http://schemas.microsoft.com/office/spreadsheetml/2017/richdata2" ref="H15:H23">
    <sortCondition ref="H15"/>
  </sortState>
  <mergeCells count="2">
    <mergeCell ref="E7:E11"/>
    <mergeCell ref="D7:D11"/>
  </mergeCells>
  <hyperlinks>
    <hyperlink ref="D7" r:id="rId1" display="https://www.idc.co.za/what-we-offer-2/; Integrated Report 2019 pp8" xr:uid="{4320DE3A-F801-4F87-A711-330911BCBCD1}"/>
    <hyperlink ref="M6" r:id="rId2" display="https://www.idc.co.za/agro-processing-agriculture/" xr:uid="{4F01E20C-086D-4CDE-B03D-8112CF1866B0}"/>
    <hyperlink ref="M7" r:id="rId3" display="https://www.idc.co.za/agro-processing-agriculture/" xr:uid="{532F0302-5D03-4A93-83BE-249225A288E4}"/>
    <hyperlink ref="M8" r:id="rId4" display="https://www.idc.co.za/agro-processing-agriculture/" xr:uid="{31AFB73D-945A-4413-944D-46D777563118}"/>
    <hyperlink ref="M10" r:id="rId5" display="https://www.idc.co.za/heavy-manufacturing/" xr:uid="{C15794A9-EF6E-4BC7-B7EF-0AFE8D1B698F}"/>
    <hyperlink ref="M12" r:id="rId6" display="https://www.idc.co.za/faq/" xr:uid="{6CFBFFA3-0706-458C-9A08-7BECA0E0745F}"/>
    <hyperlink ref="M14" r:id="rId7" display="https://www.idc.co.za/who-how-we-help/" xr:uid="{3B061260-1025-45DF-B97A-A38BFC615220}"/>
    <hyperlink ref="M15" r:id="rId8" display="https://www.idc.co.za/automotive-transport-equipment/" xr:uid="{E22AA7E9-5312-4F0A-8F55-1543D0E925C0}"/>
    <hyperlink ref="M16" r:id="rId9" display="https://www.idc.co.za/basic-and-speciality-chemicals/" xr:uid="{1B142E50-B90C-4880-A04A-24AD6ACE5B02}"/>
    <hyperlink ref="M4" r:id="rId10" display="IDC website accessed 22/08/2019" xr:uid="{2F59BCCD-9033-4849-800F-3925B4FB81AA}"/>
    <hyperlink ref="M17" r:id="rId11" display="https://www.idc.co.za/clothing-textiles/" xr:uid="{68F09469-6A45-4DED-8569-4BBA1806690A}"/>
    <hyperlink ref="M21" r:id="rId12" display="https://www.idc.co.za/basic-metals-and-mining/" xr:uid="{41A4D7FC-D190-475B-BC67-61C880B3EE73}"/>
    <hyperlink ref="M29" r:id="rId13" display="https://www.idc.co.za/wp-content/uploads/2019/02/Tourism.pdf" xr:uid="{DC6F9423-E2D1-4C01-9477-F28D7226AB6F}"/>
    <hyperlink ref="M31" r:id="rId14" display="https://www.idc.co.za/chemical-products-pharmaceuticals/" xr:uid="{AA0EEEE1-0547-428E-8CFD-E4F01576C82A}"/>
    <hyperlink ref="D7:D11" r:id="rId15" display="IDC website What we offer 191029; Integrated Report 2019 pp8" xr:uid="{2302688C-BEAA-4B96-86D4-05074818D71E}"/>
    <hyperlink ref="M9" r:id="rId16" display="https://www.idc.co.za/agro-processing-agriculture/" xr:uid="{11735299-F8AE-4C7E-9DD0-3099A639464F}"/>
    <hyperlink ref="M30" r:id="rId17" display="https://www.idc.co.za/agro-processing-agriculture/" xr:uid="{5A05EC2B-A93E-4662-ABF3-0E7CB17C1060}"/>
    <hyperlink ref="M11" r:id="rId18" display="https://www.idc.co.za/heavy-manufacturing/" xr:uid="{CB721F35-E3D7-414E-BA4B-2A1C2EDD0261}"/>
    <hyperlink ref="M13" r:id="rId19" display="https://www.idc.co.za/heavy-manufacturing/" xr:uid="{57C467E9-DF4A-4AE4-BAF5-BB68FF4E3DA9}"/>
    <hyperlink ref="M18" r:id="rId20" display="https://www.idc.co.za/creating-new-impactful-industries/ accessed 22/08/2019; https://www.idc.co.za/light-manufacturing/ accessed 22/08/2019" xr:uid="{002132B7-5C0C-4945-A857-C719208C90EB}"/>
    <hyperlink ref="M19" r:id="rId21" display="https://www.idc.co.za/clothing-textiles/" xr:uid="{1C7E44C8-A3AB-44BC-B032-F227E285E3B5}"/>
    <hyperlink ref="M22" r:id="rId22" display="https://www.idc.co.za/basic-and-speciality-chemicals/" xr:uid="{3916B235-0A77-46F4-A06A-49DEF6FD30A2}"/>
    <hyperlink ref="M23" r:id="rId23" display="https://www.idc.co.za/automotive-transport-equipment/" xr:uid="{82C3920E-EA53-45F7-8FCF-90315F03A3AF}"/>
    <hyperlink ref="M5" r:id="rId24" xr:uid="{565CAFDE-8530-4FFE-8042-0DFE4F5DE6CA}"/>
  </hyperlinks>
  <pageMargins left="0.7" right="0.7" top="0.75" bottom="0.75" header="0.3" footer="0.3"/>
  <pageSetup orientation="portrait" horizontalDpi="4294967295" verticalDpi="4294967295" r:id="rId2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585855"/>
  </sheetPr>
  <dimension ref="A1:P34"/>
  <sheetViews>
    <sheetView zoomScale="80" zoomScaleNormal="80" workbookViewId="0">
      <pane xSplit="2" ySplit="3" topLeftCell="C4" activePane="bottomRight" state="frozen"/>
      <selection activeCell="M2" sqref="M2"/>
      <selection pane="topRight" activeCell="M2" sqref="M2"/>
      <selection pane="bottomLeft" activeCell="M2" sqref="M2"/>
      <selection pane="bottomRight" activeCell="M2" sqref="M2"/>
    </sheetView>
  </sheetViews>
  <sheetFormatPr defaultColWidth="9.06640625" defaultRowHeight="12.75" x14ac:dyDescent="0.45"/>
  <cols>
    <col min="1" max="1" width="4.73046875" style="58" customWidth="1"/>
    <col min="2" max="2" width="62.06640625" style="48" customWidth="1"/>
    <col min="3" max="8" width="5.73046875" style="41" customWidth="1"/>
    <col min="9" max="9" width="8.33203125" style="41" bestFit="1" customWidth="1"/>
    <col min="10" max="10" width="9.265625" style="41" bestFit="1" customWidth="1"/>
    <col min="11" max="16" width="20.73046875" style="41" customWidth="1"/>
    <col min="17" max="16384" width="9.06640625" style="41"/>
  </cols>
  <sheetData>
    <row r="1" spans="1:16" ht="20.2" customHeight="1" x14ac:dyDescent="0.45">
      <c r="A1" s="36" t="s">
        <v>184</v>
      </c>
      <c r="B1" s="37"/>
      <c r="C1" s="36" t="s">
        <v>520</v>
      </c>
      <c r="D1" s="36"/>
      <c r="E1" s="36"/>
      <c r="F1" s="36"/>
      <c r="G1" s="36"/>
      <c r="H1" s="36"/>
      <c r="I1" s="36"/>
      <c r="J1" s="36"/>
      <c r="K1" s="36"/>
      <c r="L1" s="36"/>
      <c r="M1" s="36"/>
      <c r="N1" s="36"/>
      <c r="O1" s="36"/>
      <c r="P1" s="36"/>
    </row>
    <row r="2" spans="1:16" s="44" customFormat="1" ht="146.19999999999999" customHeight="1" x14ac:dyDescent="0.4">
      <c r="A2" s="67" t="s">
        <v>25</v>
      </c>
      <c r="B2" s="68"/>
      <c r="C2" s="69" t="s">
        <v>180</v>
      </c>
      <c r="D2" s="43" t="s">
        <v>178</v>
      </c>
      <c r="E2" s="116" t="s">
        <v>54</v>
      </c>
      <c r="F2" s="116" t="s">
        <v>55</v>
      </c>
      <c r="G2" s="117" t="s">
        <v>304</v>
      </c>
      <c r="H2" s="117" t="s">
        <v>305</v>
      </c>
      <c r="I2" s="70" t="s">
        <v>181</v>
      </c>
      <c r="J2" s="70" t="s">
        <v>301</v>
      </c>
      <c r="K2" s="60" t="s">
        <v>56</v>
      </c>
      <c r="L2" s="60" t="s">
        <v>314</v>
      </c>
      <c r="M2" s="61" t="s">
        <v>522</v>
      </c>
      <c r="N2" s="87" t="s">
        <v>316</v>
      </c>
      <c r="O2" s="61" t="s">
        <v>317</v>
      </c>
      <c r="P2" s="60" t="s">
        <v>318</v>
      </c>
    </row>
    <row r="3" spans="1:16" s="47" customFormat="1" ht="30" customHeight="1" x14ac:dyDescent="0.45">
      <c r="A3" s="71" t="s">
        <v>298</v>
      </c>
      <c r="B3" s="72"/>
      <c r="C3" s="73"/>
      <c r="D3" s="45"/>
      <c r="E3" s="45"/>
      <c r="F3" s="45"/>
      <c r="G3" s="45"/>
      <c r="H3" s="45"/>
      <c r="I3" s="73"/>
      <c r="J3" s="73"/>
      <c r="K3" s="46"/>
      <c r="L3" s="46"/>
      <c r="M3" s="46"/>
      <c r="N3" s="88"/>
      <c r="O3" s="46"/>
      <c r="P3" s="46"/>
    </row>
    <row r="4" spans="1:16" ht="40.049999999999997" customHeight="1" x14ac:dyDescent="0.45">
      <c r="A4" s="74" t="s">
        <v>320</v>
      </c>
      <c r="B4" s="75" t="s">
        <v>411</v>
      </c>
      <c r="C4" s="92">
        <f>IF(IFC_PerformanceStandards="yes",1,0)</f>
        <v>0</v>
      </c>
      <c r="D4" s="49">
        <f t="shared" ref="D4:D21" si="0">IF(C4="",0,C4)</f>
        <v>0</v>
      </c>
      <c r="E4" s="49">
        <v>0</v>
      </c>
      <c r="F4" s="49">
        <v>0</v>
      </c>
      <c r="G4" s="49">
        <v>0</v>
      </c>
      <c r="H4" s="49">
        <v>0</v>
      </c>
      <c r="I4" s="76">
        <f t="shared" ref="I4:I21" si="1">IF(AND(D4=0,SUM(E4:H4)&gt;0),"ERROR",IF(D4="n.a.","n.a.",IF(D4=0,0,IF(COUNTIF(E4:H4,"n.a.")=4,"n.a.",IF(COUNTIF(E4:H4,1)=4,1,0.5+(((COUNTIF(E4:H4,"1"))/(4-COUNTIF(E4:H4,"n.a.")))*0.5))))))</f>
        <v>0</v>
      </c>
      <c r="J4" s="83">
        <f t="shared" ref="J4:J21" si="2">IF(I4="n.a.",D4,D4*I4)</f>
        <v>0</v>
      </c>
      <c r="K4" s="50"/>
      <c r="L4" s="50"/>
      <c r="M4" s="50"/>
      <c r="N4" s="89"/>
      <c r="O4" s="50"/>
      <c r="P4" s="50"/>
    </row>
    <row r="5" spans="1:16" ht="40.049999999999997" customHeight="1" x14ac:dyDescent="0.45">
      <c r="A5" s="74" t="s">
        <v>321</v>
      </c>
      <c r="B5" s="75" t="s">
        <v>412</v>
      </c>
      <c r="C5" s="92">
        <f>IF(IFC_PerformanceStandards="yes",1,0)</f>
        <v>0</v>
      </c>
      <c r="D5" s="49">
        <f t="shared" si="0"/>
        <v>0</v>
      </c>
      <c r="E5" s="49">
        <v>0</v>
      </c>
      <c r="F5" s="49">
        <v>0</v>
      </c>
      <c r="G5" s="49">
        <v>0</v>
      </c>
      <c r="H5" s="49">
        <v>0</v>
      </c>
      <c r="I5" s="76">
        <f t="shared" si="1"/>
        <v>0</v>
      </c>
      <c r="J5" s="83">
        <f t="shared" si="2"/>
        <v>0</v>
      </c>
      <c r="K5" s="50"/>
      <c r="L5" s="50"/>
      <c r="M5" s="50"/>
      <c r="N5" s="89"/>
      <c r="O5" s="50"/>
      <c r="P5" s="50"/>
    </row>
    <row r="6" spans="1:16" ht="40.049999999999997" customHeight="1" x14ac:dyDescent="0.45">
      <c r="A6" s="74" t="s">
        <v>322</v>
      </c>
      <c r="B6" s="75" t="s">
        <v>413</v>
      </c>
      <c r="C6" s="92">
        <f>IF(IFC_PerformanceStandards="yes",1,0)</f>
        <v>0</v>
      </c>
      <c r="D6" s="49">
        <f t="shared" si="0"/>
        <v>0</v>
      </c>
      <c r="E6" s="49">
        <v>0</v>
      </c>
      <c r="F6" s="49">
        <v>0</v>
      </c>
      <c r="G6" s="49">
        <v>0</v>
      </c>
      <c r="H6" s="49">
        <v>0</v>
      </c>
      <c r="I6" s="76">
        <f t="shared" si="1"/>
        <v>0</v>
      </c>
      <c r="J6" s="83">
        <f t="shared" si="2"/>
        <v>0</v>
      </c>
      <c r="K6" s="50"/>
      <c r="L6" s="50"/>
      <c r="M6" s="50"/>
      <c r="N6" s="89"/>
      <c r="O6" s="50"/>
      <c r="P6" s="50"/>
    </row>
    <row r="7" spans="1:16" ht="40.049999999999997" customHeight="1" x14ac:dyDescent="0.45">
      <c r="A7" s="74" t="s">
        <v>324</v>
      </c>
      <c r="B7" s="75" t="s">
        <v>470</v>
      </c>
      <c r="C7" s="92">
        <f>IF(IFC_PerformanceStandards="yes",1,(IF(IFC_EnvironmentalHealthandSafetyGuidelines="yes",1,0)))</f>
        <v>0</v>
      </c>
      <c r="D7" s="49">
        <f t="shared" si="0"/>
        <v>0</v>
      </c>
      <c r="E7" s="49">
        <v>0</v>
      </c>
      <c r="F7" s="49">
        <v>0</v>
      </c>
      <c r="G7" s="49">
        <v>0</v>
      </c>
      <c r="H7" s="49">
        <v>0</v>
      </c>
      <c r="I7" s="76">
        <f t="shared" si="1"/>
        <v>0</v>
      </c>
      <c r="J7" s="83">
        <f t="shared" si="2"/>
        <v>0</v>
      </c>
      <c r="K7" s="50"/>
      <c r="L7" s="50"/>
      <c r="M7" s="50"/>
      <c r="N7" s="89"/>
      <c r="O7" s="50"/>
      <c r="P7" s="50"/>
    </row>
    <row r="8" spans="1:16" ht="40.049999999999997" customHeight="1" x14ac:dyDescent="0.45">
      <c r="A8" s="74" t="s">
        <v>325</v>
      </c>
      <c r="B8" s="75" t="s">
        <v>149</v>
      </c>
      <c r="C8" s="92"/>
      <c r="D8" s="49">
        <f t="shared" si="0"/>
        <v>0</v>
      </c>
      <c r="E8" s="49">
        <v>0</v>
      </c>
      <c r="F8" s="49">
        <v>0</v>
      </c>
      <c r="G8" s="49">
        <v>0</v>
      </c>
      <c r="H8" s="49">
        <v>0</v>
      </c>
      <c r="I8" s="76">
        <f t="shared" si="1"/>
        <v>0</v>
      </c>
      <c r="J8" s="83">
        <f t="shared" si="2"/>
        <v>0</v>
      </c>
      <c r="K8" s="50"/>
      <c r="L8" s="50"/>
      <c r="M8" s="50"/>
      <c r="N8" s="89"/>
      <c r="O8" s="50"/>
      <c r="P8" s="50"/>
    </row>
    <row r="9" spans="1:16" ht="40.049999999999997" customHeight="1" x14ac:dyDescent="0.45">
      <c r="A9" s="74" t="s">
        <v>327</v>
      </c>
      <c r="B9" s="75" t="s">
        <v>48</v>
      </c>
      <c r="C9" s="92">
        <f>IF(IFC_PerformanceStandards="yes",1,0)</f>
        <v>0</v>
      </c>
      <c r="D9" s="49">
        <f t="shared" si="0"/>
        <v>0</v>
      </c>
      <c r="E9" s="49">
        <v>0</v>
      </c>
      <c r="F9" s="49">
        <v>0</v>
      </c>
      <c r="G9" s="49">
        <v>0</v>
      </c>
      <c r="H9" s="49">
        <v>0</v>
      </c>
      <c r="I9" s="76">
        <f t="shared" si="1"/>
        <v>0</v>
      </c>
      <c r="J9" s="83">
        <f t="shared" si="2"/>
        <v>0</v>
      </c>
      <c r="K9" s="50"/>
      <c r="L9" s="50"/>
      <c r="M9" s="50"/>
      <c r="N9" s="89"/>
      <c r="O9" s="50"/>
      <c r="P9" s="50"/>
    </row>
    <row r="10" spans="1:16" ht="40.049999999999997" customHeight="1" x14ac:dyDescent="0.45">
      <c r="A10" s="74" t="s">
        <v>329</v>
      </c>
      <c r="B10" s="75" t="s">
        <v>49</v>
      </c>
      <c r="C10" s="92">
        <f>IF(IFC_EnvironmentalHealthandSafetyGuidelines="yes",1,0)</f>
        <v>0</v>
      </c>
      <c r="D10" s="49">
        <f t="shared" si="0"/>
        <v>0</v>
      </c>
      <c r="E10" s="49">
        <v>0</v>
      </c>
      <c r="F10" s="49">
        <v>0</v>
      </c>
      <c r="G10" s="49">
        <v>0</v>
      </c>
      <c r="H10" s="49">
        <v>0</v>
      </c>
      <c r="I10" s="76">
        <f t="shared" si="1"/>
        <v>0</v>
      </c>
      <c r="J10" s="83">
        <f t="shared" si="2"/>
        <v>0</v>
      </c>
      <c r="K10" s="50"/>
      <c r="L10" s="50"/>
      <c r="M10" s="50"/>
      <c r="N10" s="89"/>
      <c r="O10" s="50"/>
      <c r="P10" s="50"/>
    </row>
    <row r="11" spans="1:16" ht="40.049999999999997" customHeight="1" x14ac:dyDescent="0.45">
      <c r="A11" s="74" t="s">
        <v>330</v>
      </c>
      <c r="B11" s="75" t="s">
        <v>217</v>
      </c>
      <c r="C11" s="92"/>
      <c r="D11" s="49">
        <f t="shared" si="0"/>
        <v>0</v>
      </c>
      <c r="E11" s="49">
        <v>0</v>
      </c>
      <c r="F11" s="49">
        <v>0</v>
      </c>
      <c r="G11" s="49">
        <v>0</v>
      </c>
      <c r="H11" s="49">
        <v>0</v>
      </c>
      <c r="I11" s="76">
        <f t="shared" si="1"/>
        <v>0</v>
      </c>
      <c r="J11" s="83">
        <f t="shared" si="2"/>
        <v>0</v>
      </c>
      <c r="K11" s="50"/>
      <c r="L11" s="50"/>
      <c r="M11" s="50"/>
      <c r="N11" s="89"/>
      <c r="O11" s="50"/>
      <c r="P11" s="50"/>
    </row>
    <row r="12" spans="1:16" ht="40.049999999999997" customHeight="1" x14ac:dyDescent="0.45">
      <c r="A12" s="74" t="s">
        <v>332</v>
      </c>
      <c r="B12" s="75" t="s">
        <v>205</v>
      </c>
      <c r="C12" s="92"/>
      <c r="D12" s="49">
        <f t="shared" si="0"/>
        <v>0</v>
      </c>
      <c r="E12" s="49">
        <v>0</v>
      </c>
      <c r="F12" s="49">
        <v>0</v>
      </c>
      <c r="G12" s="49">
        <v>0</v>
      </c>
      <c r="H12" s="49">
        <v>0</v>
      </c>
      <c r="I12" s="76">
        <f t="shared" si="1"/>
        <v>0</v>
      </c>
      <c r="J12" s="83">
        <f t="shared" si="2"/>
        <v>0</v>
      </c>
      <c r="K12" s="50"/>
      <c r="L12" s="50"/>
      <c r="M12" s="50"/>
      <c r="N12" s="89"/>
      <c r="O12" s="50"/>
      <c r="P12" s="50"/>
    </row>
    <row r="13" spans="1:16" ht="40.049999999999997" customHeight="1" x14ac:dyDescent="0.45">
      <c r="A13" s="74" t="s">
        <v>334</v>
      </c>
      <c r="B13" s="75" t="s">
        <v>50</v>
      </c>
      <c r="C13" s="92">
        <f>IF(IFC_EnvironmentalHealthandSafetyGuidelines="yes",1,0)</f>
        <v>0</v>
      </c>
      <c r="D13" s="49">
        <f t="shared" si="0"/>
        <v>0</v>
      </c>
      <c r="E13" s="49">
        <v>0</v>
      </c>
      <c r="F13" s="49">
        <v>0</v>
      </c>
      <c r="G13" s="49">
        <v>0</v>
      </c>
      <c r="H13" s="49">
        <v>0</v>
      </c>
      <c r="I13" s="76">
        <f t="shared" si="1"/>
        <v>0</v>
      </c>
      <c r="J13" s="83">
        <f t="shared" si="2"/>
        <v>0</v>
      </c>
      <c r="K13" s="50"/>
      <c r="L13" s="50"/>
      <c r="M13" s="50"/>
      <c r="N13" s="89"/>
      <c r="O13" s="50"/>
      <c r="P13" s="50"/>
    </row>
    <row r="14" spans="1:16" ht="40.049999999999997" customHeight="1" x14ac:dyDescent="0.45">
      <c r="A14" s="74" t="s">
        <v>336</v>
      </c>
      <c r="B14" s="75" t="s">
        <v>140</v>
      </c>
      <c r="C14" s="92">
        <f>IF(OR(OECD_GuidelinesforMNEs="yes",UN_GlobalCompact="yes",IFC_PerformanceStandards="yes"),1,0)</f>
        <v>0</v>
      </c>
      <c r="D14" s="49">
        <f t="shared" si="0"/>
        <v>0</v>
      </c>
      <c r="E14" s="49">
        <v>0</v>
      </c>
      <c r="F14" s="49">
        <v>0</v>
      </c>
      <c r="G14" s="49">
        <v>0</v>
      </c>
      <c r="H14" s="49">
        <v>0</v>
      </c>
      <c r="I14" s="76">
        <f t="shared" si="1"/>
        <v>0</v>
      </c>
      <c r="J14" s="83">
        <f t="shared" si="2"/>
        <v>0</v>
      </c>
      <c r="K14" s="50"/>
      <c r="L14" s="50"/>
      <c r="M14" s="50"/>
      <c r="N14" s="89"/>
      <c r="O14" s="50"/>
      <c r="P14" s="50"/>
    </row>
    <row r="15" spans="1:16" ht="40.049999999999997" customHeight="1" x14ac:dyDescent="0.45">
      <c r="A15" s="74" t="s">
        <v>337</v>
      </c>
      <c r="B15" s="75" t="s">
        <v>161</v>
      </c>
      <c r="C15" s="92">
        <f>IF(IFC_PerformanceStandards="yes",1,(IF(Equator_Principles="yes",1,0)))</f>
        <v>0</v>
      </c>
      <c r="D15" s="49">
        <f t="shared" si="0"/>
        <v>0</v>
      </c>
      <c r="E15" s="49">
        <v>0</v>
      </c>
      <c r="F15" s="49">
        <v>0</v>
      </c>
      <c r="G15" s="49">
        <v>0</v>
      </c>
      <c r="H15" s="49">
        <v>0</v>
      </c>
      <c r="I15" s="76">
        <f t="shared" si="1"/>
        <v>0</v>
      </c>
      <c r="J15" s="83">
        <f t="shared" si="2"/>
        <v>0</v>
      </c>
      <c r="K15" s="50"/>
      <c r="L15" s="50"/>
      <c r="M15" s="50"/>
      <c r="N15" s="89"/>
      <c r="O15" s="50"/>
      <c r="P15" s="50"/>
    </row>
    <row r="16" spans="1:16" ht="40.049999999999997" customHeight="1" x14ac:dyDescent="0.45">
      <c r="A16" s="74" t="s">
        <v>338</v>
      </c>
      <c r="B16" s="75" t="s">
        <v>162</v>
      </c>
      <c r="C16" s="92"/>
      <c r="D16" s="49">
        <f t="shared" si="0"/>
        <v>0</v>
      </c>
      <c r="E16" s="49">
        <v>0</v>
      </c>
      <c r="F16" s="49">
        <v>0</v>
      </c>
      <c r="G16" s="49">
        <v>0</v>
      </c>
      <c r="H16" s="49">
        <v>0</v>
      </c>
      <c r="I16" s="76">
        <f t="shared" si="1"/>
        <v>0</v>
      </c>
      <c r="J16" s="83">
        <f t="shared" si="2"/>
        <v>0</v>
      </c>
      <c r="K16" s="50"/>
      <c r="L16" s="50"/>
      <c r="M16" s="50"/>
      <c r="N16" s="89"/>
      <c r="O16" s="50"/>
      <c r="P16" s="50"/>
    </row>
    <row r="17" spans="1:16" ht="40.049999999999997" customHeight="1" x14ac:dyDescent="0.45">
      <c r="A17" s="74" t="s">
        <v>340</v>
      </c>
      <c r="B17" s="75" t="s">
        <v>471</v>
      </c>
      <c r="C17" s="93"/>
      <c r="D17" s="49">
        <f t="shared" si="0"/>
        <v>0</v>
      </c>
      <c r="E17" s="49">
        <v>0</v>
      </c>
      <c r="F17" s="49">
        <v>0</v>
      </c>
      <c r="G17" s="49">
        <v>0</v>
      </c>
      <c r="H17" s="49">
        <v>0</v>
      </c>
      <c r="I17" s="76">
        <f t="shared" si="1"/>
        <v>0</v>
      </c>
      <c r="J17" s="83">
        <f t="shared" si="2"/>
        <v>0</v>
      </c>
      <c r="K17" s="50"/>
      <c r="L17" s="50"/>
      <c r="M17" s="50"/>
      <c r="N17" s="89"/>
      <c r="O17" s="50"/>
      <c r="P17" s="50"/>
    </row>
    <row r="18" spans="1:16" ht="40.049999999999997" customHeight="1" x14ac:dyDescent="0.45">
      <c r="A18" s="74" t="s">
        <v>341</v>
      </c>
      <c r="B18" s="75" t="s">
        <v>239</v>
      </c>
      <c r="C18" s="93">
        <f>IF(Equator_Principles="yes",1,(IF(UN_GlobalCompact="yes",1,(IF(OECD_GuidelinesforMNEs="yes",1,(IF(IFC_PerformanceStandards="yes",1,0)))))))</f>
        <v>0</v>
      </c>
      <c r="D18" s="49">
        <f t="shared" si="0"/>
        <v>0</v>
      </c>
      <c r="E18" s="49">
        <v>0</v>
      </c>
      <c r="F18" s="49">
        <v>0</v>
      </c>
      <c r="G18" s="49">
        <v>0</v>
      </c>
      <c r="H18" s="49">
        <v>0</v>
      </c>
      <c r="I18" s="76">
        <f t="shared" si="1"/>
        <v>0</v>
      </c>
      <c r="J18" s="83">
        <f t="shared" si="2"/>
        <v>0</v>
      </c>
      <c r="K18" s="50"/>
      <c r="L18" s="50"/>
      <c r="M18" s="50"/>
      <c r="N18" s="89"/>
      <c r="O18" s="50"/>
      <c r="P18" s="50"/>
    </row>
    <row r="19" spans="1:16" ht="40.049999999999997" customHeight="1" x14ac:dyDescent="0.45">
      <c r="A19" s="74" t="s">
        <v>349</v>
      </c>
      <c r="B19" s="75" t="s">
        <v>44</v>
      </c>
      <c r="C19" s="93">
        <f>IF(OECD_GuidelinesforMNEs="yes",1,0)</f>
        <v>0</v>
      </c>
      <c r="D19" s="49">
        <f t="shared" si="0"/>
        <v>0</v>
      </c>
      <c r="E19" s="49">
        <v>0</v>
      </c>
      <c r="F19" s="49">
        <v>0</v>
      </c>
      <c r="G19" s="49">
        <v>0</v>
      </c>
      <c r="H19" s="49">
        <v>0</v>
      </c>
      <c r="I19" s="76">
        <f t="shared" si="1"/>
        <v>0</v>
      </c>
      <c r="J19" s="83">
        <f t="shared" si="2"/>
        <v>0</v>
      </c>
      <c r="K19" s="50"/>
      <c r="L19" s="50"/>
      <c r="M19" s="50"/>
      <c r="N19" s="89"/>
      <c r="O19" s="50"/>
      <c r="P19" s="50"/>
    </row>
    <row r="20" spans="1:16" ht="40.049999999999997" customHeight="1" x14ac:dyDescent="0.45">
      <c r="A20" s="74" t="s">
        <v>350</v>
      </c>
      <c r="B20" s="75" t="s">
        <v>240</v>
      </c>
      <c r="C20" s="93"/>
      <c r="D20" s="49">
        <f t="shared" si="0"/>
        <v>0</v>
      </c>
      <c r="E20" s="49">
        <v>0</v>
      </c>
      <c r="F20" s="49">
        <v>0</v>
      </c>
      <c r="G20" s="49">
        <v>0</v>
      </c>
      <c r="H20" s="49">
        <v>0</v>
      </c>
      <c r="I20" s="76">
        <f t="shared" si="1"/>
        <v>0</v>
      </c>
      <c r="J20" s="83">
        <f t="shared" si="2"/>
        <v>0</v>
      </c>
      <c r="K20" s="50"/>
      <c r="L20" s="50"/>
      <c r="M20" s="50"/>
      <c r="N20" s="89"/>
      <c r="O20" s="50"/>
      <c r="P20" s="50"/>
    </row>
    <row r="21" spans="1:16" ht="40.049999999999997" customHeight="1" x14ac:dyDescent="0.45">
      <c r="A21" s="74" t="s">
        <v>351</v>
      </c>
      <c r="B21" s="75" t="s">
        <v>20</v>
      </c>
      <c r="C21" s="93">
        <f>IF(OECD_GuidelinesforMNEs="yes",1,(IF(UN_GlobalCompact="yes",1,0)))</f>
        <v>0</v>
      </c>
      <c r="D21" s="49">
        <f t="shared" si="0"/>
        <v>0</v>
      </c>
      <c r="E21" s="49">
        <v>0</v>
      </c>
      <c r="F21" s="49">
        <v>0</v>
      </c>
      <c r="G21" s="49">
        <v>0</v>
      </c>
      <c r="H21" s="49">
        <v>0</v>
      </c>
      <c r="I21" s="76">
        <f t="shared" si="1"/>
        <v>0</v>
      </c>
      <c r="J21" s="83">
        <f t="shared" si="2"/>
        <v>0</v>
      </c>
      <c r="K21" s="50"/>
      <c r="L21" s="50"/>
      <c r="M21" s="50"/>
      <c r="N21" s="89"/>
      <c r="O21" s="50"/>
      <c r="P21" s="50"/>
    </row>
    <row r="22" spans="1:16" ht="40.049999999999997" customHeight="1" x14ac:dyDescent="0.45">
      <c r="A22" s="74" t="s">
        <v>352</v>
      </c>
      <c r="B22" s="75" t="s">
        <v>76</v>
      </c>
      <c r="C22" s="93"/>
      <c r="D22" s="49">
        <f t="shared" ref="D22:D31" si="3">IF(C22="",0,C22)</f>
        <v>0</v>
      </c>
      <c r="E22" s="49">
        <v>0</v>
      </c>
      <c r="F22" s="49">
        <v>0</v>
      </c>
      <c r="G22" s="49">
        <v>0</v>
      </c>
      <c r="H22" s="49">
        <v>0</v>
      </c>
      <c r="I22" s="76">
        <f t="shared" ref="I22:I31" si="4">IF(AND(D22=0,SUM(E22:H22)&gt;0),"ERROR",IF(D22="n.a.","n.a.",IF(D22=0,0,IF(COUNTIF(E22:H22,"n.a.")=4,"n.a.",IF(COUNTIF(E22:H22,1)=4,1,0.5+(((COUNTIF(E22:H22,"1"))/(4-COUNTIF(E22:H22,"n.a.")))*0.5))))))</f>
        <v>0</v>
      </c>
      <c r="J22" s="83">
        <f t="shared" ref="J22:J31" si="5">IF(I22="n.a.",D22,D22*I22)</f>
        <v>0</v>
      </c>
      <c r="K22" s="50"/>
      <c r="L22" s="50"/>
      <c r="M22" s="50"/>
      <c r="N22" s="89"/>
      <c r="O22" s="50"/>
      <c r="P22" s="50"/>
    </row>
    <row r="23" spans="1:16" ht="40.049999999999997" customHeight="1" x14ac:dyDescent="0.45">
      <c r="A23" s="74" t="s">
        <v>353</v>
      </c>
      <c r="B23" s="75" t="s">
        <v>159</v>
      </c>
      <c r="C23" s="93"/>
      <c r="D23" s="49">
        <f t="shared" si="3"/>
        <v>0</v>
      </c>
      <c r="E23" s="49">
        <v>0</v>
      </c>
      <c r="F23" s="49">
        <v>0</v>
      </c>
      <c r="G23" s="49">
        <v>0</v>
      </c>
      <c r="H23" s="49">
        <v>0</v>
      </c>
      <c r="I23" s="76">
        <f t="shared" si="4"/>
        <v>0</v>
      </c>
      <c r="J23" s="83">
        <f t="shared" si="5"/>
        <v>0</v>
      </c>
      <c r="K23" s="50"/>
      <c r="L23" s="50"/>
      <c r="M23" s="50"/>
      <c r="N23" s="89"/>
      <c r="O23" s="50"/>
      <c r="P23" s="50"/>
    </row>
    <row r="24" spans="1:16" ht="40.049999999999997" customHeight="1" x14ac:dyDescent="0.45">
      <c r="A24" s="74" t="s">
        <v>354</v>
      </c>
      <c r="B24" s="75" t="s">
        <v>245</v>
      </c>
      <c r="C24" s="93"/>
      <c r="D24" s="49">
        <f t="shared" si="3"/>
        <v>0</v>
      </c>
      <c r="E24" s="49">
        <v>0</v>
      </c>
      <c r="F24" s="49">
        <v>0</v>
      </c>
      <c r="G24" s="49">
        <v>0</v>
      </c>
      <c r="H24" s="49">
        <v>0</v>
      </c>
      <c r="I24" s="76">
        <f t="shared" si="4"/>
        <v>0</v>
      </c>
      <c r="J24" s="83">
        <f t="shared" si="5"/>
        <v>0</v>
      </c>
      <c r="K24" s="50"/>
      <c r="L24" s="50"/>
      <c r="M24" s="50"/>
      <c r="N24" s="89"/>
      <c r="O24" s="50"/>
      <c r="P24" s="50"/>
    </row>
    <row r="25" spans="1:16" ht="40.049999999999997" customHeight="1" x14ac:dyDescent="0.45">
      <c r="A25" s="74" t="s">
        <v>356</v>
      </c>
      <c r="B25" s="75" t="s">
        <v>167</v>
      </c>
      <c r="C25" s="93"/>
      <c r="D25" s="49">
        <f t="shared" si="3"/>
        <v>0</v>
      </c>
      <c r="E25" s="49">
        <v>0</v>
      </c>
      <c r="F25" s="49">
        <v>0</v>
      </c>
      <c r="G25" s="49">
        <v>0</v>
      </c>
      <c r="H25" s="49">
        <v>0</v>
      </c>
      <c r="I25" s="76">
        <f t="shared" si="4"/>
        <v>0</v>
      </c>
      <c r="J25" s="83">
        <f t="shared" si="5"/>
        <v>0</v>
      </c>
      <c r="K25" s="50"/>
      <c r="L25" s="50"/>
      <c r="M25" s="50"/>
      <c r="N25" s="89"/>
      <c r="O25" s="50"/>
      <c r="P25" s="50"/>
    </row>
    <row r="26" spans="1:16" ht="40.049999999999997" customHeight="1" x14ac:dyDescent="0.45">
      <c r="A26" s="74" t="s">
        <v>358</v>
      </c>
      <c r="B26" s="75" t="s">
        <v>472</v>
      </c>
      <c r="C26" s="93"/>
      <c r="D26" s="49">
        <f t="shared" si="3"/>
        <v>0</v>
      </c>
      <c r="E26" s="49">
        <v>0</v>
      </c>
      <c r="F26" s="49">
        <v>0</v>
      </c>
      <c r="G26" s="49">
        <v>0</v>
      </c>
      <c r="H26" s="49">
        <v>0</v>
      </c>
      <c r="I26" s="76">
        <f t="shared" si="4"/>
        <v>0</v>
      </c>
      <c r="J26" s="83">
        <f t="shared" si="5"/>
        <v>0</v>
      </c>
      <c r="K26" s="50"/>
      <c r="L26" s="50"/>
      <c r="M26" s="50"/>
      <c r="N26" s="89"/>
      <c r="O26" s="50"/>
      <c r="P26" s="50"/>
    </row>
    <row r="27" spans="1:16" ht="40.049999999999997" customHeight="1" x14ac:dyDescent="0.45">
      <c r="A27" s="74" t="s">
        <v>360</v>
      </c>
      <c r="B27" s="75" t="s">
        <v>168</v>
      </c>
      <c r="C27" s="93"/>
      <c r="D27" s="49">
        <f t="shared" si="3"/>
        <v>0</v>
      </c>
      <c r="E27" s="49">
        <v>0</v>
      </c>
      <c r="F27" s="49">
        <v>0</v>
      </c>
      <c r="G27" s="49">
        <v>0</v>
      </c>
      <c r="H27" s="49">
        <v>0</v>
      </c>
      <c r="I27" s="76">
        <f t="shared" si="4"/>
        <v>0</v>
      </c>
      <c r="J27" s="83">
        <f t="shared" si="5"/>
        <v>0</v>
      </c>
      <c r="K27" s="50"/>
      <c r="L27" s="50"/>
      <c r="M27" s="50"/>
      <c r="N27" s="89"/>
      <c r="O27" s="50"/>
      <c r="P27" s="50"/>
    </row>
    <row r="28" spans="1:16" ht="40.049999999999997" customHeight="1" x14ac:dyDescent="0.45">
      <c r="A28" s="74" t="s">
        <v>439</v>
      </c>
      <c r="B28" s="75" t="s">
        <v>432</v>
      </c>
      <c r="C28" s="93">
        <f>IF(UN_GlobalCompact="yes",1,0)</f>
        <v>0</v>
      </c>
      <c r="D28" s="49">
        <f t="shared" si="3"/>
        <v>0</v>
      </c>
      <c r="E28" s="49">
        <v>0</v>
      </c>
      <c r="F28" s="49">
        <v>0</v>
      </c>
      <c r="G28" s="49">
        <v>0</v>
      </c>
      <c r="H28" s="49">
        <v>0</v>
      </c>
      <c r="I28" s="76">
        <f t="shared" si="4"/>
        <v>0</v>
      </c>
      <c r="J28" s="83">
        <f t="shared" si="5"/>
        <v>0</v>
      </c>
      <c r="K28" s="50"/>
      <c r="L28" s="50"/>
      <c r="M28" s="50"/>
      <c r="N28" s="89"/>
      <c r="O28" s="50"/>
      <c r="P28" s="50"/>
    </row>
    <row r="29" spans="1:16" ht="40.049999999999997" customHeight="1" x14ac:dyDescent="0.45">
      <c r="A29" s="74" t="s">
        <v>440</v>
      </c>
      <c r="B29" s="75" t="s">
        <v>433</v>
      </c>
      <c r="C29" s="93"/>
      <c r="D29" s="49">
        <f t="shared" si="3"/>
        <v>0</v>
      </c>
      <c r="E29" s="49">
        <v>0</v>
      </c>
      <c r="F29" s="49">
        <v>0</v>
      </c>
      <c r="G29" s="49">
        <v>0</v>
      </c>
      <c r="H29" s="49">
        <v>0</v>
      </c>
      <c r="I29" s="76">
        <f t="shared" si="4"/>
        <v>0</v>
      </c>
      <c r="J29" s="83">
        <f t="shared" si="5"/>
        <v>0</v>
      </c>
      <c r="K29" s="50"/>
      <c r="L29" s="50"/>
      <c r="M29" s="50"/>
      <c r="N29" s="89"/>
      <c r="O29" s="50"/>
      <c r="P29" s="50"/>
    </row>
    <row r="30" spans="1:16" ht="40.049999999999997" customHeight="1" x14ac:dyDescent="0.45">
      <c r="A30" s="74" t="s">
        <v>441</v>
      </c>
      <c r="B30" s="75" t="s">
        <v>434</v>
      </c>
      <c r="C30" s="93">
        <f>IF(OECD_GuidelinesforMNEs="yes",1,0)</f>
        <v>0</v>
      </c>
      <c r="D30" s="49">
        <f t="shared" si="3"/>
        <v>0</v>
      </c>
      <c r="E30" s="49">
        <v>0</v>
      </c>
      <c r="F30" s="49">
        <v>0</v>
      </c>
      <c r="G30" s="49">
        <v>0</v>
      </c>
      <c r="H30" s="49">
        <v>0</v>
      </c>
      <c r="I30" s="76">
        <f t="shared" si="4"/>
        <v>0</v>
      </c>
      <c r="J30" s="83">
        <f t="shared" si="5"/>
        <v>0</v>
      </c>
      <c r="K30" s="50"/>
      <c r="L30" s="50"/>
      <c r="M30" s="50"/>
      <c r="N30" s="89"/>
      <c r="O30" s="50"/>
      <c r="P30" s="50"/>
    </row>
    <row r="31" spans="1:16" ht="40.049999999999997" customHeight="1" x14ac:dyDescent="0.45">
      <c r="A31" s="74" t="s">
        <v>457</v>
      </c>
      <c r="B31" s="75" t="s">
        <v>447</v>
      </c>
      <c r="C31" s="93"/>
      <c r="D31" s="49">
        <f t="shared" si="3"/>
        <v>0</v>
      </c>
      <c r="E31" s="49">
        <v>0</v>
      </c>
      <c r="F31" s="49">
        <v>0</v>
      </c>
      <c r="G31" s="49">
        <v>0</v>
      </c>
      <c r="H31" s="49">
        <v>0</v>
      </c>
      <c r="I31" s="76">
        <f t="shared" si="4"/>
        <v>0</v>
      </c>
      <c r="J31" s="83">
        <f t="shared" si="5"/>
        <v>0</v>
      </c>
      <c r="K31" s="50"/>
      <c r="L31" s="50"/>
      <c r="M31" s="50"/>
      <c r="N31" s="89"/>
      <c r="O31" s="50"/>
      <c r="P31" s="50"/>
    </row>
    <row r="32" spans="1:16" s="54" customFormat="1" ht="40.049999999999997" customHeight="1" x14ac:dyDescent="0.45">
      <c r="A32" s="78" t="s">
        <v>182</v>
      </c>
      <c r="B32" s="79"/>
      <c r="C32" s="93"/>
      <c r="D32" s="52">
        <f>AVERAGE(D4:D31)*10</f>
        <v>0</v>
      </c>
      <c r="E32" s="51"/>
      <c r="F32" s="51"/>
      <c r="G32" s="51"/>
      <c r="H32" s="51"/>
      <c r="I32" s="80" t="str">
        <f>IFERROR(J32/D32,"")</f>
        <v/>
      </c>
      <c r="J32" s="84">
        <f>AVERAGE(J4:J31)*10</f>
        <v>0</v>
      </c>
      <c r="K32" s="53"/>
      <c r="L32" s="53"/>
      <c r="M32" s="53"/>
      <c r="N32" s="90"/>
      <c r="O32" s="53"/>
      <c r="P32" s="53"/>
    </row>
    <row r="33" spans="1:16" ht="13.15" x14ac:dyDescent="0.45">
      <c r="A33" s="81" t="s">
        <v>302</v>
      </c>
      <c r="B33" s="82"/>
      <c r="C33" s="93"/>
      <c r="D33" s="56">
        <f>D32/10</f>
        <v>0</v>
      </c>
      <c r="E33" s="55"/>
      <c r="F33" s="55"/>
      <c r="G33" s="55"/>
      <c r="H33" s="55"/>
      <c r="I33" s="85"/>
      <c r="J33" s="86">
        <f>J32/10</f>
        <v>0</v>
      </c>
      <c r="K33" s="57"/>
      <c r="L33" s="57"/>
      <c r="M33" s="57"/>
      <c r="N33" s="91"/>
      <c r="O33" s="57"/>
      <c r="P33" s="57"/>
    </row>
    <row r="34" spans="1:16" x14ac:dyDescent="0.45">
      <c r="C34" s="131"/>
    </row>
  </sheetData>
  <customSheetViews>
    <customSheetView guid="{4F865F69-4110-4E3D-BDF1-E656C591F0E8}" scale="90">
      <selection activeCell="B15" sqref="B15"/>
      <pageMargins left="0.7" right="0.7" top="0.75" bottom="0.75" header="0.3" footer="0.3"/>
      <pageSetup orientation="portrait" r:id="rId1"/>
    </customSheetView>
  </customSheetView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1">
        <x14:dataValidation type="list" allowBlank="1" showDropDown="1" showErrorMessage="1" error="Please insert 0, 1 or n.a.!" xr:uid="{00000000-0002-0000-1400-000000000000}">
          <x14:formula1>
            <xm:f>'Data vals &amp; cals'!$A$2:$A$4</xm:f>
          </x14:formula1>
          <xm:sqref>E4:H31</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585855"/>
  </sheetPr>
  <dimension ref="A1:P34"/>
  <sheetViews>
    <sheetView zoomScale="80" zoomScaleNormal="80" workbookViewId="0">
      <pane xSplit="2" ySplit="2" topLeftCell="C16" activePane="bottomRight" state="frozen"/>
      <selection activeCell="N1" sqref="N1:N1048576"/>
      <selection pane="topRight" activeCell="N1" sqref="N1:N1048576"/>
      <selection pane="bottomLeft" activeCell="N1" sqref="N1:N1048576"/>
      <selection pane="bottomRight" activeCell="M20" sqref="M20"/>
    </sheetView>
  </sheetViews>
  <sheetFormatPr defaultColWidth="9.06640625" defaultRowHeight="12.75" x14ac:dyDescent="0.45"/>
  <cols>
    <col min="1" max="1" width="4.73046875" style="58" customWidth="1"/>
    <col min="2" max="2" width="62.06640625" style="48" customWidth="1"/>
    <col min="3" max="8" width="5.73046875" style="41" customWidth="1"/>
    <col min="9" max="9" width="8.33203125" style="41" bestFit="1" customWidth="1"/>
    <col min="10" max="10" width="9.265625" style="41" bestFit="1" customWidth="1"/>
    <col min="11" max="13" width="20.73046875" style="41" customWidth="1"/>
    <col min="14" max="14" width="20.73046875" style="168" customWidth="1"/>
    <col min="15" max="16" width="20.73046875" style="41" customWidth="1"/>
    <col min="17" max="16384" width="9.06640625" style="41"/>
  </cols>
  <sheetData>
    <row r="1" spans="1:16" ht="20.2" customHeight="1" x14ac:dyDescent="0.45">
      <c r="A1" s="36" t="s">
        <v>184</v>
      </c>
      <c r="B1" s="37"/>
      <c r="C1" s="36" t="s">
        <v>520</v>
      </c>
      <c r="D1" s="36"/>
      <c r="E1" s="36"/>
      <c r="F1" s="36"/>
      <c r="G1" s="36"/>
      <c r="H1" s="36"/>
      <c r="I1" s="36"/>
      <c r="J1" s="36"/>
      <c r="K1" s="36"/>
      <c r="L1" s="36"/>
      <c r="M1" s="36"/>
      <c r="N1" s="156"/>
      <c r="O1" s="36"/>
      <c r="P1" s="36"/>
    </row>
    <row r="2" spans="1:16" s="44" customFormat="1" ht="146.19999999999999" customHeight="1" x14ac:dyDescent="0.4">
      <c r="A2" s="67" t="s">
        <v>69</v>
      </c>
      <c r="B2" s="68"/>
      <c r="C2" s="69" t="s">
        <v>180</v>
      </c>
      <c r="D2" s="43" t="s">
        <v>178</v>
      </c>
      <c r="E2" s="116" t="s">
        <v>54</v>
      </c>
      <c r="F2" s="116" t="s">
        <v>55</v>
      </c>
      <c r="G2" s="117" t="s">
        <v>304</v>
      </c>
      <c r="H2" s="117" t="s">
        <v>305</v>
      </c>
      <c r="I2" s="70" t="s">
        <v>181</v>
      </c>
      <c r="J2" s="70" t="s">
        <v>301</v>
      </c>
      <c r="K2" s="60" t="s">
        <v>56</v>
      </c>
      <c r="L2" s="60" t="s">
        <v>314</v>
      </c>
      <c r="M2" s="61" t="s">
        <v>522</v>
      </c>
      <c r="N2" s="153" t="s">
        <v>316</v>
      </c>
      <c r="O2" s="61" t="s">
        <v>317</v>
      </c>
      <c r="P2" s="60" t="s">
        <v>318</v>
      </c>
    </row>
    <row r="3" spans="1:16" s="47" customFormat="1" ht="30" customHeight="1" x14ac:dyDescent="0.45">
      <c r="A3" s="71" t="s">
        <v>70</v>
      </c>
      <c r="B3" s="72"/>
      <c r="C3" s="73"/>
      <c r="D3" s="45"/>
      <c r="E3" s="45"/>
      <c r="F3" s="45"/>
      <c r="G3" s="45"/>
      <c r="H3" s="45"/>
      <c r="I3" s="73"/>
      <c r="J3" s="73"/>
      <c r="K3" s="46"/>
      <c r="L3" s="46"/>
      <c r="M3" s="46"/>
      <c r="N3" s="163"/>
      <c r="O3" s="46"/>
      <c r="P3" s="46"/>
    </row>
    <row r="4" spans="1:16" ht="40.049999999999997" customHeight="1" x14ac:dyDescent="0.45">
      <c r="A4" s="74" t="s">
        <v>320</v>
      </c>
      <c r="B4" s="75" t="s">
        <v>79</v>
      </c>
      <c r="C4" s="92"/>
      <c r="D4" s="49">
        <v>1</v>
      </c>
      <c r="E4" s="49" t="s">
        <v>57</v>
      </c>
      <c r="F4" s="49" t="s">
        <v>57</v>
      </c>
      <c r="G4" s="49" t="s">
        <v>57</v>
      </c>
      <c r="H4" s="49" t="s">
        <v>57</v>
      </c>
      <c r="I4" s="76" t="str">
        <f>IF(AND(D4=0,SUM(E4:H4)&gt;0),"ERROR",IF(D4="n.a.","n.a.",IF(D4=0,0,IF(COUNTIF(E4:H4,"n.a.")=4,"n.a.",IF(COUNTIF(E4:H4,1)=4,1,0.5+(((COUNTIF(E4:H4,"1"))/(4-COUNTIF(E4:H4,"n.a.")))*0.5))))))</f>
        <v>n.a.</v>
      </c>
      <c r="J4" s="83">
        <f>IF(I4="n.a.",D4,D4*I4)</f>
        <v>1</v>
      </c>
      <c r="K4" s="140" t="s">
        <v>578</v>
      </c>
      <c r="L4" s="142" t="s">
        <v>629</v>
      </c>
      <c r="M4" s="50"/>
      <c r="N4" s="164"/>
      <c r="O4" s="50"/>
      <c r="P4" s="50"/>
    </row>
    <row r="5" spans="1:16" ht="40.049999999999997" customHeight="1" x14ac:dyDescent="0.45">
      <c r="A5" s="74" t="s">
        <v>321</v>
      </c>
      <c r="B5" s="75" t="s">
        <v>66</v>
      </c>
      <c r="C5" s="92"/>
      <c r="D5" s="49">
        <f>IF(C5="",0,C5)</f>
        <v>0</v>
      </c>
      <c r="E5" s="49" t="s">
        <v>57</v>
      </c>
      <c r="F5" s="49" t="s">
        <v>57</v>
      </c>
      <c r="G5" s="49" t="s">
        <v>57</v>
      </c>
      <c r="H5" s="49" t="s">
        <v>57</v>
      </c>
      <c r="I5" s="76">
        <f>IF(AND(D5=0,SUM(E5:H5)&gt;0),"ERROR",IF(D5="n.a.","n.a.",IF(D5=0,0,IF(COUNTIF(E5:H5,"n.a.")=4,"n.a.",IF(COUNTIF(E5:H5,1)=4,1,0.5+(((COUNTIF(E5:H5,"1"))/(4-COUNTIF(E5:H5,"n.a.")))*0.5))))))</f>
        <v>0</v>
      </c>
      <c r="J5" s="83">
        <f>IF(I5="n.a.",D5,D5*I5)</f>
        <v>0</v>
      </c>
      <c r="K5" s="142" t="s">
        <v>693</v>
      </c>
      <c r="L5" s="142" t="s">
        <v>692</v>
      </c>
      <c r="M5" s="50"/>
      <c r="N5" s="164"/>
      <c r="O5" s="50"/>
      <c r="P5" s="50"/>
    </row>
    <row r="6" spans="1:16" ht="53.25" customHeight="1" x14ac:dyDescent="0.45">
      <c r="A6" s="74" t="s">
        <v>322</v>
      </c>
      <c r="B6" s="75" t="s">
        <v>479</v>
      </c>
      <c r="C6" s="92"/>
      <c r="D6" s="49">
        <f>IF(C6="",0,C6)</f>
        <v>0</v>
      </c>
      <c r="E6" s="49" t="s">
        <v>57</v>
      </c>
      <c r="F6" s="49" t="s">
        <v>57</v>
      </c>
      <c r="G6" s="49" t="s">
        <v>57</v>
      </c>
      <c r="H6" s="49" t="s">
        <v>57</v>
      </c>
      <c r="I6" s="76">
        <f>IF(AND(D6=0,SUM(E6:H6)&gt;0),"ERROR",IF(D6="n.a.","n.a.",IF(D6=0,0,IF(COUNTIF(E6:H6,"n.a.")=4,"n.a.",IF(COUNTIF(E6:H6,1)=4,1,0.5+(((COUNTIF(E6:H6,"1"))/(4-COUNTIF(E6:H6,"n.a.")))*0.5))))))</f>
        <v>0</v>
      </c>
      <c r="J6" s="83">
        <f>IF(I6="n.a.",D6,D6*I6)</f>
        <v>0</v>
      </c>
      <c r="K6" s="142" t="s">
        <v>693</v>
      </c>
      <c r="L6" s="142" t="s">
        <v>692</v>
      </c>
      <c r="M6" s="50"/>
      <c r="N6" s="164"/>
      <c r="O6" s="50"/>
      <c r="P6" s="50"/>
    </row>
    <row r="7" spans="1:16" ht="24.75" customHeight="1" x14ac:dyDescent="0.45">
      <c r="A7" s="105" t="s">
        <v>298</v>
      </c>
      <c r="B7" s="98"/>
      <c r="C7" s="101"/>
      <c r="D7" s="99" t="str">
        <f t="shared" ref="D7" si="0">IF(I7&lt;&gt;"",C7,"")</f>
        <v/>
      </c>
      <c r="E7" s="99"/>
      <c r="F7" s="99"/>
      <c r="G7" s="99"/>
      <c r="H7" s="99"/>
      <c r="I7" s="102" t="str">
        <f t="shared" ref="I7" si="1">IF(COUNTIF(E7:H7,"")=4,"",IF(COUNTIF(E7:H7,"n.a.")&lt;4,50%+((SUM(E7:H7)/(4-COUNTIF(E7:H7,"n.a."))*50%)),50%))</f>
        <v/>
      </c>
      <c r="J7" s="103" t="str">
        <f t="shared" ref="J7" si="2">IF(COUNTIF(E7:H7,"")=4,"",D7*I7)</f>
        <v/>
      </c>
      <c r="K7" s="100"/>
      <c r="L7" s="100"/>
      <c r="M7" s="100"/>
      <c r="N7" s="169"/>
      <c r="O7" s="100"/>
      <c r="P7" s="100"/>
    </row>
    <row r="8" spans="1:16" ht="40.049999999999997" customHeight="1" x14ac:dyDescent="0.45">
      <c r="A8" s="74" t="s">
        <v>324</v>
      </c>
      <c r="B8" s="75" t="s">
        <v>473</v>
      </c>
      <c r="C8" s="92"/>
      <c r="D8" s="49">
        <f t="shared" ref="D8:D25" si="3">IF(C8="",0,C8)</f>
        <v>0</v>
      </c>
      <c r="E8" s="49">
        <v>0</v>
      </c>
      <c r="F8" s="49">
        <v>0</v>
      </c>
      <c r="G8" s="49">
        <v>0</v>
      </c>
      <c r="H8" s="49">
        <v>0</v>
      </c>
      <c r="I8" s="76">
        <f>IF(AND(D8=0,SUM(E8:H8)&gt;0),"ERROR",IF(D8="n.a.","n.a.",IF(D8=0,0,IF(COUNTIF(E8:H8,"n.a.")=4,"n.a.",IF(COUNTIF(E8:H8,1)=4,1,0.5+(((COUNTIF(E8:H8,"1"))/(4-COUNTIF(E8:H8,"n.a.")))*0.5))))))</f>
        <v>0</v>
      </c>
      <c r="J8" s="83">
        <f>IF(I8="n.a.",D8,D8*I8)</f>
        <v>0</v>
      </c>
      <c r="K8" s="140" t="s">
        <v>578</v>
      </c>
      <c r="L8" s="142" t="s">
        <v>630</v>
      </c>
      <c r="M8" s="50"/>
      <c r="N8" s="164"/>
      <c r="O8" s="50"/>
      <c r="P8" s="50"/>
    </row>
    <row r="9" spans="1:16" ht="40.049999999999997" customHeight="1" x14ac:dyDescent="0.45">
      <c r="A9" s="74" t="s">
        <v>325</v>
      </c>
      <c r="B9" s="75" t="s">
        <v>293</v>
      </c>
      <c r="C9" s="92"/>
      <c r="D9" s="49">
        <f t="shared" si="3"/>
        <v>0</v>
      </c>
      <c r="E9" s="49">
        <v>0</v>
      </c>
      <c r="F9" s="49">
        <v>0</v>
      </c>
      <c r="G9" s="49">
        <v>0</v>
      </c>
      <c r="H9" s="49">
        <v>0</v>
      </c>
      <c r="I9" s="76">
        <f>IF(AND(D9=0,SUM(E9:H9)&gt;0),"ERROR",IF(D9="n.a.","n.a.",IF(D9=0,0,IF(COUNTIF(E9:H9,"n.a.")=4,"n.a.",IF(COUNTIF(E9:H9,1)=4,1,0.5+(((COUNTIF(E9:H9,"1"))/(4-COUNTIF(E9:H9,"n.a.")))*0.5))))))</f>
        <v>0</v>
      </c>
      <c r="J9" s="83">
        <f>IF(I9="n.a.",D9,D9*I9)</f>
        <v>0</v>
      </c>
      <c r="K9" s="140" t="s">
        <v>525</v>
      </c>
      <c r="L9" s="142" t="s">
        <v>699</v>
      </c>
      <c r="M9" s="50"/>
      <c r="N9" s="164"/>
      <c r="O9" s="50"/>
      <c r="P9" s="50"/>
    </row>
    <row r="10" spans="1:16" ht="40.049999999999997" customHeight="1" x14ac:dyDescent="0.45">
      <c r="A10" s="74" t="s">
        <v>327</v>
      </c>
      <c r="B10" s="75" t="s">
        <v>294</v>
      </c>
      <c r="C10" s="92"/>
      <c r="D10" s="49">
        <f t="shared" si="3"/>
        <v>0</v>
      </c>
      <c r="E10" s="49">
        <v>0</v>
      </c>
      <c r="F10" s="49">
        <v>0</v>
      </c>
      <c r="G10" s="49">
        <v>0</v>
      </c>
      <c r="H10" s="49">
        <v>0</v>
      </c>
      <c r="I10" s="76">
        <f>IF(AND(D10=0,SUM(E10:H10)&gt;0),"ERROR",IF(D10="n.a.","n.a.",IF(D10=0,0,IF(COUNTIF(E10:H10,"n.a.")=4,"n.a.",IF(COUNTIF(E10:H10,1)=4,1,0.5+(((COUNTIF(E10:H10,"1"))/(4-COUNTIF(E10:H10,"n.a.")))*0.5))))))</f>
        <v>0</v>
      </c>
      <c r="J10" s="83">
        <f>IF(I10="n.a.",D10,D10*I10)</f>
        <v>0</v>
      </c>
      <c r="K10" s="140" t="s">
        <v>525</v>
      </c>
      <c r="L10" s="142" t="s">
        <v>698</v>
      </c>
      <c r="M10" s="50"/>
      <c r="N10" s="164"/>
      <c r="O10" s="50"/>
      <c r="P10" s="50"/>
    </row>
    <row r="11" spans="1:16" ht="40.049999999999997" customHeight="1" x14ac:dyDescent="0.45">
      <c r="A11" s="74" t="s">
        <v>329</v>
      </c>
      <c r="B11" s="75" t="s">
        <v>474</v>
      </c>
      <c r="C11" s="92"/>
      <c r="D11" s="49">
        <f t="shared" si="3"/>
        <v>0</v>
      </c>
      <c r="E11" s="49">
        <v>0</v>
      </c>
      <c r="F11" s="49">
        <v>0</v>
      </c>
      <c r="G11" s="49">
        <v>0</v>
      </c>
      <c r="H11" s="49">
        <v>0</v>
      </c>
      <c r="I11" s="76">
        <f>IF(AND(D11=0,SUM(E11:H11)&gt;0),"ERROR",IF(D11="n.a.","n.a.",IF(D11=0,0,IF(COUNTIF(E11:H11,"n.a.")=4,"n.a.",IF(COUNTIF(E11:H11,1)=4,1,0.5+(((COUNTIF(E11:H11,"1"))/(4-COUNTIF(E11:H11,"n.a.")))*0.5))))))</f>
        <v>0</v>
      </c>
      <c r="J11" s="83">
        <f>IF(I11="n.a.",D11,D11*I11)</f>
        <v>0</v>
      </c>
      <c r="K11" s="142" t="s">
        <v>693</v>
      </c>
      <c r="L11" s="142" t="s">
        <v>702</v>
      </c>
      <c r="M11" s="50"/>
      <c r="N11" s="164"/>
      <c r="O11" s="50"/>
      <c r="P11" s="50"/>
    </row>
    <row r="12" spans="1:16" ht="40.049999999999997" customHeight="1" x14ac:dyDescent="0.45">
      <c r="A12" s="74" t="s">
        <v>330</v>
      </c>
      <c r="B12" s="75" t="s">
        <v>475</v>
      </c>
      <c r="C12" s="92"/>
      <c r="D12" s="49">
        <f t="shared" si="3"/>
        <v>0</v>
      </c>
      <c r="E12" s="49">
        <v>0</v>
      </c>
      <c r="F12" s="49">
        <v>0</v>
      </c>
      <c r="G12" s="49">
        <v>0</v>
      </c>
      <c r="H12" s="49">
        <v>0</v>
      </c>
      <c r="I12" s="76">
        <f>IF(AND(D12=0,SUM(E12:H12)&gt;0),"ERROR",IF(D12="n.a.","n.a.",IF(D12=0,0,IF(COUNTIF(E12:H12,"n.a.")=4,"n.a.",IF(COUNTIF(E12:H12,1)=4,1,0.5+(((COUNTIF(E12:H12,"1"))/(4-COUNTIF(E12:H12,"n.a.")))*0.5))))))</f>
        <v>0</v>
      </c>
      <c r="J12" s="83">
        <f>IF(I12="n.a.",D12,D12*I12)</f>
        <v>0</v>
      </c>
      <c r="K12" s="142" t="s">
        <v>693</v>
      </c>
      <c r="L12" s="142" t="s">
        <v>702</v>
      </c>
      <c r="M12" s="50"/>
      <c r="N12" s="164"/>
      <c r="O12" s="50"/>
      <c r="P12" s="50"/>
    </row>
    <row r="13" spans="1:16" ht="43.5" customHeight="1" x14ac:dyDescent="0.45">
      <c r="A13" s="74" t="s">
        <v>332</v>
      </c>
      <c r="B13" s="75" t="s">
        <v>411</v>
      </c>
      <c r="C13" s="92">
        <f>IF(IFC_PerformanceStandards="yes",1,0)</f>
        <v>0</v>
      </c>
      <c r="D13" s="49">
        <f t="shared" si="3"/>
        <v>0</v>
      </c>
      <c r="E13" s="49">
        <v>0</v>
      </c>
      <c r="F13" s="49">
        <v>0</v>
      </c>
      <c r="G13" s="49">
        <v>0</v>
      </c>
      <c r="H13" s="49">
        <v>0</v>
      </c>
      <c r="I13" s="76">
        <f t="shared" ref="I13:I25" si="4">IF(AND(D13=0,SUM(E13:H13)&gt;0),"ERROR",IF(D13="n.a.","n.a.",IF(D13=0,0,IF(COUNTIF(E13:H13,"n.a.")=4,"n.a.",IF(COUNTIF(E13:H13,1)=4,1,0.5+(((COUNTIF(E13:H13,"1"))/(4-COUNTIF(E13:H13,"n.a.")))*0.5))))))</f>
        <v>0</v>
      </c>
      <c r="J13" s="83">
        <f t="shared" ref="J13:J25" si="5">IF(I13="n.a.",D13,D13*I13)</f>
        <v>0</v>
      </c>
      <c r="K13" s="142" t="s">
        <v>697</v>
      </c>
      <c r="L13" s="142" t="s">
        <v>696</v>
      </c>
      <c r="M13" s="50"/>
      <c r="N13" s="164"/>
      <c r="O13" s="50"/>
      <c r="P13" s="50"/>
    </row>
    <row r="14" spans="1:16" ht="40.049999999999997" customHeight="1" x14ac:dyDescent="0.45">
      <c r="A14" s="74" t="s">
        <v>334</v>
      </c>
      <c r="B14" s="75" t="s">
        <v>412</v>
      </c>
      <c r="C14" s="92">
        <f>IF(IFC_PerformanceStandards="yes",1,0)</f>
        <v>0</v>
      </c>
      <c r="D14" s="49">
        <f t="shared" si="3"/>
        <v>0</v>
      </c>
      <c r="E14" s="49">
        <v>0</v>
      </c>
      <c r="F14" s="49">
        <v>0</v>
      </c>
      <c r="G14" s="49">
        <v>0</v>
      </c>
      <c r="H14" s="49">
        <v>0</v>
      </c>
      <c r="I14" s="76">
        <f t="shared" si="4"/>
        <v>0</v>
      </c>
      <c r="J14" s="83">
        <f t="shared" si="5"/>
        <v>0</v>
      </c>
      <c r="K14" s="142" t="s">
        <v>697</v>
      </c>
      <c r="L14" s="142" t="s">
        <v>696</v>
      </c>
      <c r="M14" s="50"/>
      <c r="N14" s="164"/>
      <c r="O14" s="50"/>
      <c r="P14" s="50"/>
    </row>
    <row r="15" spans="1:16" ht="45" customHeight="1" x14ac:dyDescent="0.45">
      <c r="A15" s="74" t="s">
        <v>336</v>
      </c>
      <c r="B15" s="75" t="s">
        <v>413</v>
      </c>
      <c r="C15" s="92">
        <f>IF(IFC_PerformanceStandards="yes",1,0)</f>
        <v>0</v>
      </c>
      <c r="D15" s="49">
        <f t="shared" si="3"/>
        <v>0</v>
      </c>
      <c r="E15" s="49">
        <v>0</v>
      </c>
      <c r="F15" s="49">
        <v>0</v>
      </c>
      <c r="G15" s="49">
        <v>0</v>
      </c>
      <c r="H15" s="49">
        <v>0</v>
      </c>
      <c r="I15" s="76">
        <f t="shared" si="4"/>
        <v>0</v>
      </c>
      <c r="J15" s="83">
        <f t="shared" si="5"/>
        <v>0</v>
      </c>
      <c r="K15" s="142" t="s">
        <v>697</v>
      </c>
      <c r="L15" s="142" t="s">
        <v>696</v>
      </c>
      <c r="M15" s="50"/>
      <c r="N15" s="164"/>
      <c r="O15" s="50"/>
      <c r="P15" s="50"/>
    </row>
    <row r="16" spans="1:16" ht="51" customHeight="1" x14ac:dyDescent="0.45">
      <c r="A16" s="74" t="s">
        <v>337</v>
      </c>
      <c r="B16" s="75" t="s">
        <v>444</v>
      </c>
      <c r="C16" s="92">
        <f>IF(IFC_PerformanceStandards="yes",1,(IF(Equator_Principles="yes",1,0)))</f>
        <v>0</v>
      </c>
      <c r="D16" s="49">
        <f t="shared" si="3"/>
        <v>0</v>
      </c>
      <c r="E16" s="49">
        <v>0</v>
      </c>
      <c r="F16" s="49">
        <v>0</v>
      </c>
      <c r="G16" s="49">
        <v>0</v>
      </c>
      <c r="H16" s="49">
        <v>0</v>
      </c>
      <c r="I16" s="76">
        <f t="shared" si="4"/>
        <v>0</v>
      </c>
      <c r="J16" s="83">
        <f t="shared" si="5"/>
        <v>0</v>
      </c>
      <c r="K16" s="142" t="s">
        <v>685</v>
      </c>
      <c r="L16" s="142" t="s">
        <v>701</v>
      </c>
      <c r="M16" s="50"/>
      <c r="N16" s="164"/>
      <c r="O16" s="50"/>
      <c r="P16" s="50"/>
    </row>
    <row r="17" spans="1:16" ht="40.049999999999997" customHeight="1" x14ac:dyDescent="0.45">
      <c r="A17" s="74" t="s">
        <v>338</v>
      </c>
      <c r="B17" s="75" t="s">
        <v>162</v>
      </c>
      <c r="C17" s="93"/>
      <c r="D17" s="49">
        <f t="shared" si="3"/>
        <v>0</v>
      </c>
      <c r="E17" s="49">
        <v>0</v>
      </c>
      <c r="F17" s="49">
        <v>0</v>
      </c>
      <c r="G17" s="49">
        <v>0</v>
      </c>
      <c r="H17" s="49">
        <v>0</v>
      </c>
      <c r="I17" s="76">
        <f t="shared" si="4"/>
        <v>0</v>
      </c>
      <c r="J17" s="83">
        <f t="shared" si="5"/>
        <v>0</v>
      </c>
      <c r="K17" s="140" t="s">
        <v>525</v>
      </c>
      <c r="L17" s="142" t="s">
        <v>700</v>
      </c>
      <c r="M17" s="50"/>
      <c r="N17" s="164"/>
      <c r="O17" s="50"/>
      <c r="P17" s="50"/>
    </row>
    <row r="18" spans="1:16" ht="40.049999999999997" customHeight="1" x14ac:dyDescent="0.45">
      <c r="A18" s="74" t="s">
        <v>340</v>
      </c>
      <c r="B18" s="75" t="s">
        <v>166</v>
      </c>
      <c r="C18" s="93">
        <f>IF(Equator_Principles="yes",1,(IF(UN_GlobalCompact="yes",1,(IF(OECD_GuidelinesforMNEs="yes",1,(IF(IFC_PerformanceStandards="yes",1,0)))))))</f>
        <v>0</v>
      </c>
      <c r="D18" s="49">
        <f t="shared" si="3"/>
        <v>0</v>
      </c>
      <c r="E18" s="49">
        <v>0</v>
      </c>
      <c r="F18" s="49">
        <v>0</v>
      </c>
      <c r="G18" s="49">
        <v>0</v>
      </c>
      <c r="H18" s="49">
        <v>0</v>
      </c>
      <c r="I18" s="76">
        <f t="shared" si="4"/>
        <v>0</v>
      </c>
      <c r="J18" s="83">
        <f t="shared" si="5"/>
        <v>0</v>
      </c>
      <c r="K18" s="147" t="s">
        <v>554</v>
      </c>
      <c r="L18" s="142" t="s">
        <v>682</v>
      </c>
      <c r="M18" s="50"/>
      <c r="N18" s="164"/>
      <c r="O18" s="50"/>
      <c r="P18" s="50"/>
    </row>
    <row r="19" spans="1:16" ht="40.049999999999997" customHeight="1" x14ac:dyDescent="0.45">
      <c r="A19" s="74" t="s">
        <v>341</v>
      </c>
      <c r="B19" s="75" t="s">
        <v>476</v>
      </c>
      <c r="C19" s="93"/>
      <c r="D19" s="49">
        <f t="shared" si="3"/>
        <v>0</v>
      </c>
      <c r="E19" s="49">
        <v>0</v>
      </c>
      <c r="F19" s="49">
        <v>0</v>
      </c>
      <c r="G19" s="49">
        <v>0</v>
      </c>
      <c r="H19" s="49">
        <v>0</v>
      </c>
      <c r="I19" s="76">
        <f t="shared" si="4"/>
        <v>0</v>
      </c>
      <c r="J19" s="83">
        <f t="shared" si="5"/>
        <v>0</v>
      </c>
      <c r="K19" s="140" t="s">
        <v>579</v>
      </c>
      <c r="L19" s="142" t="s">
        <v>703</v>
      </c>
      <c r="M19" s="50"/>
      <c r="N19" s="164"/>
      <c r="O19" s="50"/>
      <c r="P19" s="50"/>
    </row>
    <row r="20" spans="1:16" ht="40.049999999999997" customHeight="1" x14ac:dyDescent="0.45">
      <c r="A20" s="74" t="s">
        <v>349</v>
      </c>
      <c r="B20" s="75" t="s">
        <v>477</v>
      </c>
      <c r="C20" s="93"/>
      <c r="D20" s="49">
        <f t="shared" si="3"/>
        <v>0</v>
      </c>
      <c r="E20" s="49">
        <v>0</v>
      </c>
      <c r="F20" s="49">
        <v>0</v>
      </c>
      <c r="G20" s="49">
        <v>0</v>
      </c>
      <c r="H20" s="49">
        <v>0</v>
      </c>
      <c r="I20" s="76">
        <f t="shared" si="4"/>
        <v>0</v>
      </c>
      <c r="J20" s="83">
        <f t="shared" si="5"/>
        <v>0</v>
      </c>
      <c r="K20" s="140" t="s">
        <v>579</v>
      </c>
      <c r="L20" s="142" t="s">
        <v>703</v>
      </c>
      <c r="M20" s="50"/>
      <c r="N20" s="164"/>
      <c r="O20" s="50"/>
      <c r="P20" s="50"/>
    </row>
    <row r="21" spans="1:16" ht="40.049999999999997" customHeight="1" x14ac:dyDescent="0.45">
      <c r="A21" s="74" t="s">
        <v>350</v>
      </c>
      <c r="B21" s="75" t="s">
        <v>478</v>
      </c>
      <c r="C21" s="93"/>
      <c r="D21" s="49">
        <f t="shared" si="3"/>
        <v>0</v>
      </c>
      <c r="E21" s="49">
        <v>0</v>
      </c>
      <c r="F21" s="49">
        <v>0</v>
      </c>
      <c r="G21" s="49">
        <v>0</v>
      </c>
      <c r="H21" s="49">
        <v>0</v>
      </c>
      <c r="I21" s="76">
        <f t="shared" si="4"/>
        <v>0</v>
      </c>
      <c r="J21" s="83">
        <f t="shared" si="5"/>
        <v>0</v>
      </c>
      <c r="K21" s="140" t="s">
        <v>579</v>
      </c>
      <c r="L21" s="142" t="s">
        <v>704</v>
      </c>
      <c r="M21" s="50"/>
      <c r="N21" s="164"/>
      <c r="O21" s="50"/>
      <c r="P21" s="50"/>
    </row>
    <row r="22" spans="1:16" ht="40.049999999999997" customHeight="1" x14ac:dyDescent="0.45">
      <c r="A22" s="74" t="s">
        <v>351</v>
      </c>
      <c r="B22" s="75" t="s">
        <v>432</v>
      </c>
      <c r="C22" s="93">
        <f>IF(UN_GlobalCompact="yes",1,0)</f>
        <v>0</v>
      </c>
      <c r="D22" s="49">
        <v>0</v>
      </c>
      <c r="E22" s="49">
        <v>0</v>
      </c>
      <c r="F22" s="49">
        <v>0</v>
      </c>
      <c r="G22" s="49">
        <v>0</v>
      </c>
      <c r="H22" s="49">
        <v>0</v>
      </c>
      <c r="I22" s="76">
        <f t="shared" si="4"/>
        <v>0</v>
      </c>
      <c r="J22" s="83">
        <f t="shared" si="5"/>
        <v>0</v>
      </c>
      <c r="K22" s="140" t="s">
        <v>525</v>
      </c>
      <c r="L22" s="142" t="s">
        <v>694</v>
      </c>
      <c r="M22" s="50"/>
      <c r="N22" s="164"/>
      <c r="O22" s="50"/>
      <c r="P22" s="50"/>
    </row>
    <row r="23" spans="1:16" ht="48.75" customHeight="1" x14ac:dyDescent="0.45">
      <c r="A23" s="74" t="s">
        <v>352</v>
      </c>
      <c r="B23" s="75" t="s">
        <v>433</v>
      </c>
      <c r="C23" s="93"/>
      <c r="D23" s="49">
        <f t="shared" si="3"/>
        <v>0</v>
      </c>
      <c r="E23" s="49">
        <v>0</v>
      </c>
      <c r="F23" s="49">
        <v>0</v>
      </c>
      <c r="G23" s="49">
        <v>0</v>
      </c>
      <c r="H23" s="49">
        <v>0</v>
      </c>
      <c r="I23" s="76">
        <f t="shared" si="4"/>
        <v>0</v>
      </c>
      <c r="J23" s="83">
        <f t="shared" si="5"/>
        <v>0</v>
      </c>
      <c r="K23" s="140" t="s">
        <v>525</v>
      </c>
      <c r="L23" s="142" t="s">
        <v>694</v>
      </c>
      <c r="M23" s="50"/>
      <c r="N23" s="164"/>
      <c r="O23" s="50"/>
      <c r="P23" s="50"/>
    </row>
    <row r="24" spans="1:16" ht="40.049999999999997" customHeight="1" x14ac:dyDescent="0.45">
      <c r="A24" s="74" t="s">
        <v>353</v>
      </c>
      <c r="B24" s="75" t="s">
        <v>434</v>
      </c>
      <c r="C24" s="93">
        <f>IF(OECD_GuidelinesforMNEs="yes",1,0)</f>
        <v>0</v>
      </c>
      <c r="D24" s="49">
        <f t="shared" si="3"/>
        <v>0</v>
      </c>
      <c r="E24" s="49">
        <v>0</v>
      </c>
      <c r="F24" s="49">
        <v>0</v>
      </c>
      <c r="G24" s="49">
        <v>0</v>
      </c>
      <c r="H24" s="49">
        <v>0</v>
      </c>
      <c r="I24" s="76">
        <f t="shared" si="4"/>
        <v>0</v>
      </c>
      <c r="J24" s="83">
        <f t="shared" si="5"/>
        <v>0</v>
      </c>
      <c r="K24" s="140" t="s">
        <v>525</v>
      </c>
      <c r="L24" s="142" t="s">
        <v>695</v>
      </c>
      <c r="M24" s="50"/>
      <c r="N24" s="164"/>
      <c r="O24" s="50"/>
      <c r="P24" s="50"/>
    </row>
    <row r="25" spans="1:16" ht="40.049999999999997" customHeight="1" x14ac:dyDescent="0.45">
      <c r="A25" s="74" t="s">
        <v>354</v>
      </c>
      <c r="B25" s="75" t="s">
        <v>447</v>
      </c>
      <c r="C25" s="93"/>
      <c r="D25" s="49">
        <f t="shared" si="3"/>
        <v>0</v>
      </c>
      <c r="E25" s="49">
        <v>0</v>
      </c>
      <c r="F25" s="49">
        <v>0</v>
      </c>
      <c r="G25" s="49">
        <v>0</v>
      </c>
      <c r="H25" s="49">
        <v>0</v>
      </c>
      <c r="I25" s="76">
        <f t="shared" si="4"/>
        <v>0</v>
      </c>
      <c r="J25" s="83">
        <f t="shared" si="5"/>
        <v>0</v>
      </c>
      <c r="K25" s="140" t="s">
        <v>525</v>
      </c>
      <c r="L25" s="142" t="s">
        <v>695</v>
      </c>
      <c r="M25" s="50"/>
      <c r="N25" s="164"/>
      <c r="O25" s="50"/>
      <c r="P25" s="50"/>
    </row>
    <row r="26" spans="1:16" s="54" customFormat="1" ht="40.049999999999997" customHeight="1" x14ac:dyDescent="0.45">
      <c r="A26" s="78" t="s">
        <v>182</v>
      </c>
      <c r="B26" s="79"/>
      <c r="C26" s="95"/>
      <c r="D26" s="52">
        <f>AVERAGE(D4:D25)*10</f>
        <v>0.47619047619047616</v>
      </c>
      <c r="E26" s="51"/>
      <c r="F26" s="51"/>
      <c r="G26" s="51"/>
      <c r="H26" s="51"/>
      <c r="I26" s="80">
        <f>IFERROR(J26/D26,"")</f>
        <v>1</v>
      </c>
      <c r="J26" s="84">
        <f>AVERAGE(J4:J25)*10</f>
        <v>0.47619047619047616</v>
      </c>
      <c r="K26" s="53"/>
      <c r="L26" s="53"/>
      <c r="M26" s="53"/>
      <c r="N26" s="166"/>
      <c r="O26" s="53"/>
      <c r="P26" s="53"/>
    </row>
    <row r="27" spans="1:16" ht="13.15" x14ac:dyDescent="0.45">
      <c r="A27" s="81" t="s">
        <v>302</v>
      </c>
      <c r="B27" s="82"/>
      <c r="C27" s="96"/>
      <c r="D27" s="56">
        <f>D26/10</f>
        <v>4.7619047619047616E-2</v>
      </c>
      <c r="E27" s="55"/>
      <c r="F27" s="55"/>
      <c r="G27" s="55"/>
      <c r="H27" s="55"/>
      <c r="I27" s="85"/>
      <c r="J27" s="86">
        <f>J26/10</f>
        <v>4.7619047619047616E-2</v>
      </c>
      <c r="K27" s="57"/>
      <c r="L27" s="57"/>
      <c r="M27" s="57"/>
      <c r="N27" s="167"/>
      <c r="O27" s="57"/>
      <c r="P27" s="57"/>
    </row>
    <row r="33" spans="14:14" s="41" customFormat="1" x14ac:dyDescent="0.45">
      <c r="N33" s="168"/>
    </row>
    <row r="34" spans="14:14" s="41" customFormat="1" x14ac:dyDescent="0.45">
      <c r="N34" s="168"/>
    </row>
  </sheetData>
  <sheetProtection algorithmName="SHA-512" hashValue="S6jqWOSaDc2Qiyoc/JS6+MVfRUHE/MRr3K7y2trYgiMshI05NfDOpuGZl0gU9eniNxojrFaOt0n/nx/DoazS0A==" saltValue="Lws3mhX42rqb2GKNPtPFgQ==" spinCount="100000" sheet="1" objects="1" scenarios="1" formatRows="0"/>
  <customSheetViews>
    <customSheetView guid="{4F865F69-4110-4E3D-BDF1-E656C591F0E8}" scale="90">
      <selection activeCell="C19" sqref="C19"/>
      <pageMargins left="0.7" right="0.7" top="0.75" bottom="0.75" header="0.3" footer="0.3"/>
    </customSheetView>
  </customSheetViews>
  <hyperlinks>
    <hyperlink ref="K8" r:id="rId1" xr:uid="{49DC8051-80DB-4D07-ACFA-02D69C3A4EEE}"/>
    <hyperlink ref="K4" r:id="rId2" xr:uid="{917EBD63-37EC-44D5-AD16-6562520A6A93}"/>
    <hyperlink ref="K23" r:id="rId3" xr:uid="{BFE78770-D26D-4DAA-ACA7-60B0649FB6E6}"/>
    <hyperlink ref="K22" r:id="rId4" xr:uid="{A8E95068-E315-48C2-988E-9681BC4F1E39}"/>
    <hyperlink ref="K24" r:id="rId5" xr:uid="{413B7AC2-5ACB-4E82-A2AC-FDA8A988E77E}"/>
    <hyperlink ref="K25" r:id="rId6" xr:uid="{6401B104-E868-442D-A598-430574C2A680}"/>
    <hyperlink ref="K18" r:id="rId7" xr:uid="{A781FE07-9F8A-41E4-B169-AE1337B95A5A}"/>
    <hyperlink ref="K10" r:id="rId8" xr:uid="{86722685-3E3A-4463-BDBD-46A4F239B521}"/>
    <hyperlink ref="K9" r:id="rId9" xr:uid="{8E6EEEB7-DFE4-4A25-965C-BB1B49A3629D}"/>
    <hyperlink ref="K17" r:id="rId10" xr:uid="{A0C9A64A-DB6E-4CD9-BE47-9D155D3D13B2}"/>
    <hyperlink ref="K19" r:id="rId11" xr:uid="{4C458733-1B5A-43AC-A3D0-5C48D4102F70}"/>
    <hyperlink ref="K20" r:id="rId12" xr:uid="{26C646D5-3309-42B2-A436-1BDA288CE137}"/>
    <hyperlink ref="K21" r:id="rId13" xr:uid="{5765E35B-56DD-4409-8B1E-826388CA24F0}"/>
  </hyperlinks>
  <pageMargins left="0.7" right="0.7" top="0.75" bottom="0.75" header="0.3" footer="0.3"/>
  <pageSetup paperSize="9" orientation="portrait" r:id="rId14"/>
  <extLst>
    <ext xmlns:x14="http://schemas.microsoft.com/office/spreadsheetml/2009/9/main" uri="{CCE6A557-97BC-4b89-ADB6-D9C93CAAB3DF}">
      <x14:dataValidations xmlns:xm="http://schemas.microsoft.com/office/excel/2006/main" count="1">
        <x14:dataValidation type="list" allowBlank="1" showDropDown="1" showErrorMessage="1" error="Please insert 0, 1 or n.a.!" xr:uid="{00000000-0002-0000-1500-000000000000}">
          <x14:formula1>
            <xm:f>'Data vals &amp; cals'!$A$2:$A$4</xm:f>
          </x14:formula1>
          <xm:sqref>E4:H6 E8:H25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FCB3B"/>
  </sheetPr>
  <dimension ref="A1:Q26"/>
  <sheetViews>
    <sheetView zoomScale="80" zoomScaleNormal="80" workbookViewId="0">
      <pane xSplit="2" ySplit="2" topLeftCell="C3" activePane="bottomRight" state="frozen"/>
      <selection sqref="A1:XFD1048576"/>
      <selection pane="topRight" sqref="A1:XFD1048576"/>
      <selection pane="bottomLeft" sqref="A1:XFD1048576"/>
      <selection pane="bottomRight" activeCell="N3" sqref="N3"/>
    </sheetView>
  </sheetViews>
  <sheetFormatPr defaultColWidth="9.06640625" defaultRowHeight="12.75" x14ac:dyDescent="0.45"/>
  <cols>
    <col min="1" max="1" width="4.73046875" style="58" customWidth="1"/>
    <col min="2" max="2" width="62.06640625" style="48" customWidth="1"/>
    <col min="3" max="9" width="5.73046875" style="41" customWidth="1"/>
    <col min="10" max="10" width="6.33203125" style="41" customWidth="1"/>
    <col min="11" max="11" width="6.265625" style="41" customWidth="1"/>
    <col min="12" max="17" width="20.73046875" style="41" customWidth="1"/>
    <col min="18" max="16384" width="9.06640625" style="41"/>
  </cols>
  <sheetData>
    <row r="1" spans="1:17" ht="20.2" customHeight="1" x14ac:dyDescent="0.45">
      <c r="A1" s="36" t="s">
        <v>184</v>
      </c>
      <c r="B1" s="37"/>
      <c r="C1" s="36" t="s">
        <v>520</v>
      </c>
      <c r="D1" s="36"/>
      <c r="E1" s="36"/>
      <c r="F1" s="36"/>
      <c r="G1" s="36"/>
      <c r="H1" s="36"/>
      <c r="I1" s="36"/>
      <c r="J1" s="36"/>
      <c r="K1" s="36"/>
      <c r="L1" s="36"/>
      <c r="M1" s="36"/>
      <c r="N1" s="36"/>
      <c r="O1" s="36"/>
      <c r="P1" s="36"/>
      <c r="Q1" s="36"/>
    </row>
    <row r="2" spans="1:17" s="44" customFormat="1" ht="150" customHeight="1" x14ac:dyDescent="0.4">
      <c r="A2" s="67" t="s">
        <v>264</v>
      </c>
      <c r="B2" s="68"/>
      <c r="C2" s="70" t="s">
        <v>180</v>
      </c>
      <c r="D2" s="111" t="s">
        <v>178</v>
      </c>
      <c r="E2" s="116" t="s">
        <v>265</v>
      </c>
      <c r="F2" s="117" t="s">
        <v>268</v>
      </c>
      <c r="G2" s="117" t="s">
        <v>266</v>
      </c>
      <c r="H2" s="117" t="s">
        <v>296</v>
      </c>
      <c r="I2" s="117" t="s">
        <v>267</v>
      </c>
      <c r="J2" s="70" t="s">
        <v>181</v>
      </c>
      <c r="K2" s="70" t="s">
        <v>301</v>
      </c>
      <c r="L2" s="60" t="s">
        <v>56</v>
      </c>
      <c r="M2" s="60" t="s">
        <v>314</v>
      </c>
      <c r="N2" s="61" t="s">
        <v>522</v>
      </c>
      <c r="O2" s="87" t="s">
        <v>316</v>
      </c>
      <c r="P2" s="61" t="s">
        <v>317</v>
      </c>
      <c r="Q2" s="60" t="s">
        <v>318</v>
      </c>
    </row>
    <row r="3" spans="1:17" s="47" customFormat="1" ht="30" customHeight="1" x14ac:dyDescent="0.45">
      <c r="A3" s="71" t="s">
        <v>291</v>
      </c>
      <c r="B3" s="72"/>
      <c r="C3" s="73"/>
      <c r="D3" s="45"/>
      <c r="E3" s="45"/>
      <c r="F3" s="45"/>
      <c r="G3" s="45"/>
      <c r="H3" s="45"/>
      <c r="I3" s="45"/>
      <c r="J3" s="73"/>
      <c r="K3" s="73"/>
      <c r="L3" s="46"/>
      <c r="M3" s="46"/>
      <c r="N3" s="46"/>
      <c r="O3" s="88"/>
      <c r="P3" s="46"/>
      <c r="Q3" s="46"/>
    </row>
    <row r="4" spans="1:17" ht="40.049999999999997" customHeight="1" x14ac:dyDescent="0.45">
      <c r="A4" s="74" t="s">
        <v>320</v>
      </c>
      <c r="B4" s="75" t="s">
        <v>480</v>
      </c>
      <c r="C4" s="123"/>
      <c r="D4" s="49">
        <f t="shared" ref="D4:D24" si="0">IF(C4="",0,C4)</f>
        <v>0</v>
      </c>
      <c r="E4" s="49">
        <v>0</v>
      </c>
      <c r="F4" s="49">
        <v>0</v>
      </c>
      <c r="G4" s="49">
        <v>0</v>
      </c>
      <c r="H4" s="49">
        <v>0</v>
      </c>
      <c r="I4" s="49">
        <v>0</v>
      </c>
      <c r="J4" s="76">
        <f>IF(AND(D4=0,SUM(E4:I4)&gt;0),"ERROR",IF(D4="n.a.","n.a.",IF(D4=0,0,IF(COUNTIF(E4:I4,"n.a.")=5,"n.a.",IF(COUNTIF(E4:I4,1)=5,1,0.5+(((COUNTIF(E4:I4,"1"))/(5-COUNTIF(E4:I4,"n.a.")))*0.5))))))</f>
        <v>0</v>
      </c>
      <c r="K4" s="83">
        <f>IF(J4="n.a.",D4,D4*J4)</f>
        <v>0</v>
      </c>
      <c r="L4" s="50"/>
      <c r="M4" s="50"/>
      <c r="N4" s="50"/>
      <c r="O4" s="89"/>
      <c r="P4" s="50"/>
      <c r="Q4" s="50"/>
    </row>
    <row r="5" spans="1:17" ht="40.049999999999997" customHeight="1" x14ac:dyDescent="0.45">
      <c r="A5" s="74" t="s">
        <v>321</v>
      </c>
      <c r="B5" s="75" t="s">
        <v>249</v>
      </c>
      <c r="C5" s="123"/>
      <c r="D5" s="49">
        <f t="shared" si="0"/>
        <v>0</v>
      </c>
      <c r="E5" s="49">
        <v>0</v>
      </c>
      <c r="F5" s="49">
        <v>0</v>
      </c>
      <c r="G5" s="49">
        <v>0</v>
      </c>
      <c r="H5" s="49">
        <v>0</v>
      </c>
      <c r="I5" s="49">
        <v>0</v>
      </c>
      <c r="J5" s="76">
        <f t="shared" ref="J5:J24" si="1">IF(AND(D5=0,SUM(E5:I5)&gt;0),"ERROR",IF(D5="n.a.","n.a.",IF(D5=0,0,IF(COUNTIF(E5:I5,"n.a.")=5,"n.a.",IF(COUNTIF(E5:I5,1)=5,1,0.5+(((COUNTIF(E5:I5,"1"))/(5-COUNTIF(E5:I5,"n.a.")))*0.5))))))</f>
        <v>0</v>
      </c>
      <c r="K5" s="83">
        <f t="shared" ref="K5:K24" si="2">IF(J5="n.a.",D5,D5*J5)</f>
        <v>0</v>
      </c>
      <c r="L5" s="50"/>
      <c r="M5" s="50"/>
      <c r="N5" s="50"/>
      <c r="O5" s="89"/>
      <c r="P5" s="50"/>
      <c r="Q5" s="50"/>
    </row>
    <row r="6" spans="1:17" ht="40.049999999999997" customHeight="1" x14ac:dyDescent="0.45">
      <c r="A6" s="74" t="s">
        <v>322</v>
      </c>
      <c r="B6" s="75" t="s">
        <v>250</v>
      </c>
      <c r="C6" s="123"/>
      <c r="D6" s="49">
        <f t="shared" si="0"/>
        <v>0</v>
      </c>
      <c r="E6" s="49">
        <v>0</v>
      </c>
      <c r="F6" s="49">
        <v>0</v>
      </c>
      <c r="G6" s="49">
        <v>0</v>
      </c>
      <c r="H6" s="49">
        <v>0</v>
      </c>
      <c r="I6" s="49">
        <v>0</v>
      </c>
      <c r="J6" s="76">
        <f t="shared" si="1"/>
        <v>0</v>
      </c>
      <c r="K6" s="83">
        <f t="shared" si="2"/>
        <v>0</v>
      </c>
      <c r="L6" s="50"/>
      <c r="M6" s="50"/>
      <c r="N6" s="50"/>
      <c r="O6" s="89"/>
      <c r="P6" s="50"/>
      <c r="Q6" s="50"/>
    </row>
    <row r="7" spans="1:17" ht="40.049999999999997" customHeight="1" x14ac:dyDescent="0.45">
      <c r="A7" s="74" t="s">
        <v>324</v>
      </c>
      <c r="B7" s="75" t="s">
        <v>251</v>
      </c>
      <c r="C7" s="123"/>
      <c r="D7" s="49">
        <f t="shared" si="0"/>
        <v>0</v>
      </c>
      <c r="E7" s="49">
        <v>0</v>
      </c>
      <c r="F7" s="49">
        <v>0</v>
      </c>
      <c r="G7" s="49">
        <v>0</v>
      </c>
      <c r="H7" s="49">
        <v>0</v>
      </c>
      <c r="I7" s="49">
        <v>0</v>
      </c>
      <c r="J7" s="76">
        <f t="shared" si="1"/>
        <v>0</v>
      </c>
      <c r="K7" s="83">
        <f t="shared" si="2"/>
        <v>0</v>
      </c>
      <c r="L7" s="50"/>
      <c r="M7" s="50"/>
      <c r="N7" s="50"/>
      <c r="O7" s="89"/>
      <c r="P7" s="50"/>
      <c r="Q7" s="50"/>
    </row>
    <row r="8" spans="1:17" ht="40.049999999999997" customHeight="1" x14ac:dyDescent="0.45">
      <c r="A8" s="74" t="s">
        <v>325</v>
      </c>
      <c r="B8" s="75" t="s">
        <v>252</v>
      </c>
      <c r="C8" s="123"/>
      <c r="D8" s="49">
        <f t="shared" si="0"/>
        <v>0</v>
      </c>
      <c r="E8" s="49">
        <v>0</v>
      </c>
      <c r="F8" s="49">
        <v>0</v>
      </c>
      <c r="G8" s="49">
        <v>0</v>
      </c>
      <c r="H8" s="49">
        <v>0</v>
      </c>
      <c r="I8" s="49">
        <v>0</v>
      </c>
      <c r="J8" s="76">
        <f t="shared" si="1"/>
        <v>0</v>
      </c>
      <c r="K8" s="83">
        <f t="shared" si="2"/>
        <v>0</v>
      </c>
      <c r="L8" s="50"/>
      <c r="M8" s="50"/>
      <c r="N8" s="50"/>
      <c r="O8" s="89"/>
      <c r="P8" s="50"/>
      <c r="Q8" s="50"/>
    </row>
    <row r="9" spans="1:17" ht="40.049999999999997" customHeight="1" x14ac:dyDescent="0.45">
      <c r="A9" s="74" t="s">
        <v>327</v>
      </c>
      <c r="B9" s="75" t="s">
        <v>481</v>
      </c>
      <c r="C9" s="123"/>
      <c r="D9" s="49">
        <f t="shared" si="0"/>
        <v>0</v>
      </c>
      <c r="E9" s="49">
        <v>0</v>
      </c>
      <c r="F9" s="49">
        <v>0</v>
      </c>
      <c r="G9" s="49">
        <v>0</v>
      </c>
      <c r="H9" s="49">
        <v>0</v>
      </c>
      <c r="I9" s="49">
        <v>0</v>
      </c>
      <c r="J9" s="76">
        <f t="shared" si="1"/>
        <v>0</v>
      </c>
      <c r="K9" s="83">
        <f t="shared" si="2"/>
        <v>0</v>
      </c>
      <c r="L9" s="50"/>
      <c r="M9" s="50"/>
      <c r="N9" s="50"/>
      <c r="O9" s="89"/>
      <c r="P9" s="50"/>
      <c r="Q9" s="50"/>
    </row>
    <row r="10" spans="1:17" ht="40.049999999999997" customHeight="1" x14ac:dyDescent="0.45">
      <c r="A10" s="74" t="s">
        <v>329</v>
      </c>
      <c r="B10" s="75" t="s">
        <v>253</v>
      </c>
      <c r="C10" s="123"/>
      <c r="D10" s="49">
        <f t="shared" si="0"/>
        <v>0</v>
      </c>
      <c r="E10" s="49">
        <v>0</v>
      </c>
      <c r="F10" s="49">
        <v>0</v>
      </c>
      <c r="G10" s="49">
        <v>0</v>
      </c>
      <c r="H10" s="49">
        <v>0</v>
      </c>
      <c r="I10" s="49">
        <v>0</v>
      </c>
      <c r="J10" s="76">
        <f t="shared" si="1"/>
        <v>0</v>
      </c>
      <c r="K10" s="83">
        <f t="shared" si="2"/>
        <v>0</v>
      </c>
      <c r="L10" s="50"/>
      <c r="M10" s="50"/>
      <c r="N10" s="50"/>
      <c r="O10" s="89"/>
      <c r="P10" s="50"/>
      <c r="Q10" s="50"/>
    </row>
    <row r="11" spans="1:17" ht="40.049999999999997" customHeight="1" x14ac:dyDescent="0.45">
      <c r="A11" s="74" t="s">
        <v>330</v>
      </c>
      <c r="B11" s="75" t="s">
        <v>254</v>
      </c>
      <c r="C11" s="123"/>
      <c r="D11" s="49">
        <f t="shared" si="0"/>
        <v>0</v>
      </c>
      <c r="E11" s="49">
        <v>0</v>
      </c>
      <c r="F11" s="49">
        <v>0</v>
      </c>
      <c r="G11" s="49">
        <v>0</v>
      </c>
      <c r="H11" s="49">
        <v>0</v>
      </c>
      <c r="I11" s="49">
        <v>0</v>
      </c>
      <c r="J11" s="76">
        <f t="shared" si="1"/>
        <v>0</v>
      </c>
      <c r="K11" s="83">
        <f t="shared" si="2"/>
        <v>0</v>
      </c>
      <c r="L11" s="50"/>
      <c r="M11" s="50"/>
      <c r="N11" s="50"/>
      <c r="O11" s="89"/>
      <c r="P11" s="50"/>
      <c r="Q11" s="50"/>
    </row>
    <row r="12" spans="1:17" ht="40.049999999999997" customHeight="1" x14ac:dyDescent="0.45">
      <c r="A12" s="74" t="s">
        <v>332</v>
      </c>
      <c r="B12" s="75" t="s">
        <v>255</v>
      </c>
      <c r="C12" s="123"/>
      <c r="D12" s="49">
        <f t="shared" si="0"/>
        <v>0</v>
      </c>
      <c r="E12" s="49">
        <v>0</v>
      </c>
      <c r="F12" s="49">
        <v>0</v>
      </c>
      <c r="G12" s="49">
        <v>0</v>
      </c>
      <c r="H12" s="49">
        <v>0</v>
      </c>
      <c r="I12" s="49">
        <v>0</v>
      </c>
      <c r="J12" s="76">
        <f t="shared" si="1"/>
        <v>0</v>
      </c>
      <c r="K12" s="83">
        <f t="shared" si="2"/>
        <v>0</v>
      </c>
      <c r="L12" s="50"/>
      <c r="M12" s="50"/>
      <c r="N12" s="50"/>
      <c r="O12" s="89"/>
      <c r="P12" s="50"/>
      <c r="Q12" s="50"/>
    </row>
    <row r="13" spans="1:17" ht="40.049999999999997" customHeight="1" x14ac:dyDescent="0.45">
      <c r="A13" s="74" t="s">
        <v>334</v>
      </c>
      <c r="B13" s="75" t="s">
        <v>482</v>
      </c>
      <c r="C13" s="123"/>
      <c r="D13" s="49">
        <f t="shared" si="0"/>
        <v>0</v>
      </c>
      <c r="E13" s="49">
        <v>0</v>
      </c>
      <c r="F13" s="49">
        <v>0</v>
      </c>
      <c r="G13" s="49">
        <v>0</v>
      </c>
      <c r="H13" s="49">
        <v>0</v>
      </c>
      <c r="I13" s="49">
        <v>0</v>
      </c>
      <c r="J13" s="76">
        <f t="shared" si="1"/>
        <v>0</v>
      </c>
      <c r="K13" s="83">
        <f t="shared" si="2"/>
        <v>0</v>
      </c>
      <c r="L13" s="50"/>
      <c r="M13" s="50"/>
      <c r="N13" s="50"/>
      <c r="O13" s="89"/>
      <c r="P13" s="50"/>
      <c r="Q13" s="50"/>
    </row>
    <row r="14" spans="1:17" ht="40.049999999999997" customHeight="1" x14ac:dyDescent="0.45">
      <c r="A14" s="74" t="s">
        <v>336</v>
      </c>
      <c r="B14" s="75" t="s">
        <v>483</v>
      </c>
      <c r="C14" s="123"/>
      <c r="D14" s="49">
        <f t="shared" si="0"/>
        <v>0</v>
      </c>
      <c r="E14" s="49">
        <v>0</v>
      </c>
      <c r="F14" s="49">
        <v>0</v>
      </c>
      <c r="G14" s="49">
        <v>0</v>
      </c>
      <c r="H14" s="49">
        <v>0</v>
      </c>
      <c r="I14" s="49">
        <v>0</v>
      </c>
      <c r="J14" s="76">
        <f t="shared" si="1"/>
        <v>0</v>
      </c>
      <c r="K14" s="83">
        <f t="shared" si="2"/>
        <v>0</v>
      </c>
      <c r="L14" s="50"/>
      <c r="M14" s="50"/>
      <c r="N14" s="50"/>
      <c r="O14" s="89"/>
      <c r="P14" s="50"/>
      <c r="Q14" s="50"/>
    </row>
    <row r="15" spans="1:17" ht="40.049999999999997" customHeight="1" x14ac:dyDescent="0.45">
      <c r="A15" s="74" t="s">
        <v>337</v>
      </c>
      <c r="B15" s="75" t="s">
        <v>256</v>
      </c>
      <c r="C15" s="123"/>
      <c r="D15" s="49">
        <f t="shared" si="0"/>
        <v>0</v>
      </c>
      <c r="E15" s="49">
        <v>0</v>
      </c>
      <c r="F15" s="49">
        <v>0</v>
      </c>
      <c r="G15" s="49">
        <v>0</v>
      </c>
      <c r="H15" s="49">
        <v>0</v>
      </c>
      <c r="I15" s="49">
        <v>0</v>
      </c>
      <c r="J15" s="76">
        <f t="shared" si="1"/>
        <v>0</v>
      </c>
      <c r="K15" s="83">
        <f t="shared" si="2"/>
        <v>0</v>
      </c>
      <c r="L15" s="50"/>
      <c r="M15" s="50"/>
      <c r="N15" s="50"/>
      <c r="O15" s="89"/>
      <c r="P15" s="50"/>
      <c r="Q15" s="50"/>
    </row>
    <row r="16" spans="1:17" ht="40.049999999999997" customHeight="1" x14ac:dyDescent="0.45">
      <c r="A16" s="74" t="s">
        <v>338</v>
      </c>
      <c r="B16" s="75" t="s">
        <v>257</v>
      </c>
      <c r="C16" s="123"/>
      <c r="D16" s="49">
        <f t="shared" si="0"/>
        <v>0</v>
      </c>
      <c r="E16" s="49">
        <v>0</v>
      </c>
      <c r="F16" s="49">
        <v>0</v>
      </c>
      <c r="G16" s="49">
        <v>0</v>
      </c>
      <c r="H16" s="49">
        <v>0</v>
      </c>
      <c r="I16" s="49">
        <v>0</v>
      </c>
      <c r="J16" s="76">
        <f t="shared" si="1"/>
        <v>0</v>
      </c>
      <c r="K16" s="83">
        <f t="shared" si="2"/>
        <v>0</v>
      </c>
      <c r="L16" s="50"/>
      <c r="M16" s="50"/>
      <c r="N16" s="50"/>
      <c r="O16" s="89"/>
      <c r="P16" s="50"/>
      <c r="Q16" s="50"/>
    </row>
    <row r="17" spans="1:17" ht="40.049999999999997" customHeight="1" x14ac:dyDescent="0.45">
      <c r="A17" s="74" t="s">
        <v>340</v>
      </c>
      <c r="B17" s="75" t="s">
        <v>258</v>
      </c>
      <c r="C17" s="123"/>
      <c r="D17" s="49">
        <f t="shared" si="0"/>
        <v>0</v>
      </c>
      <c r="E17" s="49">
        <v>0</v>
      </c>
      <c r="F17" s="49">
        <v>0</v>
      </c>
      <c r="G17" s="49">
        <v>0</v>
      </c>
      <c r="H17" s="49">
        <v>0</v>
      </c>
      <c r="I17" s="49">
        <v>0</v>
      </c>
      <c r="J17" s="76">
        <f t="shared" si="1"/>
        <v>0</v>
      </c>
      <c r="K17" s="83">
        <f t="shared" si="2"/>
        <v>0</v>
      </c>
      <c r="L17" s="50"/>
      <c r="M17" s="50"/>
      <c r="N17" s="50"/>
      <c r="O17" s="89"/>
      <c r="P17" s="50"/>
      <c r="Q17" s="50"/>
    </row>
    <row r="18" spans="1:17" ht="40.049999999999997" customHeight="1" x14ac:dyDescent="0.45">
      <c r="A18" s="74" t="s">
        <v>341</v>
      </c>
      <c r="B18" s="75" t="s">
        <v>259</v>
      </c>
      <c r="C18" s="123"/>
      <c r="D18" s="49">
        <f t="shared" si="0"/>
        <v>0</v>
      </c>
      <c r="E18" s="49">
        <v>0</v>
      </c>
      <c r="F18" s="49">
        <v>0</v>
      </c>
      <c r="G18" s="49">
        <v>0</v>
      </c>
      <c r="H18" s="49">
        <v>0</v>
      </c>
      <c r="I18" s="49">
        <v>0</v>
      </c>
      <c r="J18" s="76">
        <f t="shared" si="1"/>
        <v>0</v>
      </c>
      <c r="K18" s="83">
        <f t="shared" si="2"/>
        <v>0</v>
      </c>
      <c r="L18" s="50"/>
      <c r="M18" s="50"/>
      <c r="N18" s="50"/>
      <c r="O18" s="89"/>
      <c r="P18" s="50"/>
      <c r="Q18" s="50"/>
    </row>
    <row r="19" spans="1:17" ht="40.049999999999997" customHeight="1" x14ac:dyDescent="0.45">
      <c r="A19" s="74" t="s">
        <v>349</v>
      </c>
      <c r="B19" s="75" t="s">
        <v>260</v>
      </c>
      <c r="C19" s="123"/>
      <c r="D19" s="49">
        <f t="shared" si="0"/>
        <v>0</v>
      </c>
      <c r="E19" s="49">
        <v>0</v>
      </c>
      <c r="F19" s="49">
        <v>0</v>
      </c>
      <c r="G19" s="49">
        <v>0</v>
      </c>
      <c r="H19" s="49">
        <v>0</v>
      </c>
      <c r="I19" s="49">
        <v>0</v>
      </c>
      <c r="J19" s="76">
        <f t="shared" si="1"/>
        <v>0</v>
      </c>
      <c r="K19" s="83">
        <f t="shared" si="2"/>
        <v>0</v>
      </c>
      <c r="L19" s="50"/>
      <c r="M19" s="50"/>
      <c r="N19" s="50"/>
      <c r="O19" s="89"/>
      <c r="P19" s="50"/>
      <c r="Q19" s="50"/>
    </row>
    <row r="20" spans="1:17" ht="40.049999999999997" customHeight="1" x14ac:dyDescent="0.45">
      <c r="A20" s="74" t="s">
        <v>350</v>
      </c>
      <c r="B20" s="75" t="s">
        <v>261</v>
      </c>
      <c r="C20" s="123"/>
      <c r="D20" s="49">
        <f t="shared" si="0"/>
        <v>0</v>
      </c>
      <c r="E20" s="49">
        <v>0</v>
      </c>
      <c r="F20" s="49">
        <v>0</v>
      </c>
      <c r="G20" s="49">
        <v>0</v>
      </c>
      <c r="H20" s="49">
        <v>0</v>
      </c>
      <c r="I20" s="49">
        <v>0</v>
      </c>
      <c r="J20" s="76">
        <f t="shared" si="1"/>
        <v>0</v>
      </c>
      <c r="K20" s="83">
        <f t="shared" si="2"/>
        <v>0</v>
      </c>
      <c r="L20" s="50"/>
      <c r="M20" s="50"/>
      <c r="N20" s="50"/>
      <c r="O20" s="89"/>
      <c r="P20" s="50"/>
      <c r="Q20" s="50"/>
    </row>
    <row r="21" spans="1:17" ht="40.049999999999997" customHeight="1" x14ac:dyDescent="0.45">
      <c r="A21" s="74" t="s">
        <v>351</v>
      </c>
      <c r="B21" s="75" t="s">
        <v>262</v>
      </c>
      <c r="C21" s="123"/>
      <c r="D21" s="49">
        <f t="shared" si="0"/>
        <v>0</v>
      </c>
      <c r="E21" s="49">
        <v>0</v>
      </c>
      <c r="F21" s="49">
        <v>0</v>
      </c>
      <c r="G21" s="49">
        <v>0</v>
      </c>
      <c r="H21" s="49">
        <v>0</v>
      </c>
      <c r="I21" s="49">
        <v>0</v>
      </c>
      <c r="J21" s="76">
        <f t="shared" si="1"/>
        <v>0</v>
      </c>
      <c r="K21" s="83">
        <f t="shared" si="2"/>
        <v>0</v>
      </c>
      <c r="L21" s="50"/>
      <c r="M21" s="50"/>
      <c r="N21" s="50"/>
      <c r="O21" s="89"/>
      <c r="P21" s="50"/>
      <c r="Q21" s="50"/>
    </row>
    <row r="22" spans="1:17" ht="40.049999999999997" customHeight="1" x14ac:dyDescent="0.45">
      <c r="A22" s="74" t="s">
        <v>352</v>
      </c>
      <c r="B22" s="75" t="s">
        <v>263</v>
      </c>
      <c r="C22" s="123"/>
      <c r="D22" s="49">
        <f t="shared" si="0"/>
        <v>0</v>
      </c>
      <c r="E22" s="49">
        <v>0</v>
      </c>
      <c r="F22" s="49">
        <v>0</v>
      </c>
      <c r="G22" s="49">
        <v>0</v>
      </c>
      <c r="H22" s="49">
        <v>0</v>
      </c>
      <c r="I22" s="49">
        <v>0</v>
      </c>
      <c r="J22" s="76">
        <f t="shared" si="1"/>
        <v>0</v>
      </c>
      <c r="K22" s="83">
        <f t="shared" si="2"/>
        <v>0</v>
      </c>
      <c r="L22" s="50"/>
      <c r="M22" s="50"/>
      <c r="N22" s="50"/>
      <c r="O22" s="89"/>
      <c r="P22" s="50"/>
      <c r="Q22" s="50"/>
    </row>
    <row r="23" spans="1:17" ht="40.049999999999997" customHeight="1" x14ac:dyDescent="0.45">
      <c r="A23" s="74" t="s">
        <v>353</v>
      </c>
      <c r="B23" s="75" t="s">
        <v>484</v>
      </c>
      <c r="C23" s="123"/>
      <c r="D23" s="49">
        <f t="shared" si="0"/>
        <v>0</v>
      </c>
      <c r="E23" s="49">
        <v>0</v>
      </c>
      <c r="F23" s="49">
        <v>0</v>
      </c>
      <c r="G23" s="49">
        <v>0</v>
      </c>
      <c r="H23" s="49">
        <v>0</v>
      </c>
      <c r="I23" s="49">
        <v>0</v>
      </c>
      <c r="J23" s="76">
        <f t="shared" si="1"/>
        <v>0</v>
      </c>
      <c r="K23" s="83">
        <f t="shared" si="2"/>
        <v>0</v>
      </c>
      <c r="L23" s="50"/>
      <c r="M23" s="50"/>
      <c r="N23" s="50"/>
      <c r="O23" s="89"/>
      <c r="P23" s="50"/>
      <c r="Q23" s="50"/>
    </row>
    <row r="24" spans="1:17" ht="40.049999999999997" customHeight="1" x14ac:dyDescent="0.45">
      <c r="A24" s="74" t="s">
        <v>354</v>
      </c>
      <c r="B24" s="75" t="s">
        <v>485</v>
      </c>
      <c r="C24" s="123"/>
      <c r="D24" s="49">
        <f t="shared" si="0"/>
        <v>0</v>
      </c>
      <c r="E24" s="49">
        <v>0</v>
      </c>
      <c r="F24" s="49">
        <v>0</v>
      </c>
      <c r="G24" s="49">
        <v>0</v>
      </c>
      <c r="H24" s="49">
        <v>0</v>
      </c>
      <c r="I24" s="49">
        <v>0</v>
      </c>
      <c r="J24" s="76">
        <f t="shared" si="1"/>
        <v>0</v>
      </c>
      <c r="K24" s="83">
        <f t="shared" si="2"/>
        <v>0</v>
      </c>
      <c r="L24" s="50"/>
      <c r="M24" s="50"/>
      <c r="N24" s="50"/>
      <c r="O24" s="89"/>
      <c r="P24" s="50"/>
      <c r="Q24" s="50"/>
    </row>
    <row r="25" spans="1:17" s="54" customFormat="1" ht="40.049999999999997" customHeight="1" x14ac:dyDescent="0.45">
      <c r="A25" s="78" t="s">
        <v>182</v>
      </c>
      <c r="B25" s="79"/>
      <c r="C25" s="124"/>
      <c r="D25" s="51">
        <f>AVERAGE(D4:D24)*10</f>
        <v>0</v>
      </c>
      <c r="E25" s="51"/>
      <c r="F25" s="51"/>
      <c r="G25" s="51"/>
      <c r="H25" s="51"/>
      <c r="I25" s="51"/>
      <c r="J25" s="112" t="str">
        <f>IFERROR(K25/E25,"")</f>
        <v/>
      </c>
      <c r="K25" s="113">
        <f>AVERAGE(K4:K24)*10</f>
        <v>0</v>
      </c>
      <c r="L25" s="53"/>
      <c r="M25" s="53"/>
      <c r="N25" s="53"/>
      <c r="O25" s="90"/>
      <c r="P25" s="53"/>
      <c r="Q25" s="53"/>
    </row>
    <row r="26" spans="1:17" ht="13.15" x14ac:dyDescent="0.45">
      <c r="A26" s="81" t="s">
        <v>302</v>
      </c>
      <c r="B26" s="82"/>
      <c r="C26" s="125"/>
      <c r="D26" s="55">
        <f>D25/10</f>
        <v>0</v>
      </c>
      <c r="E26" s="55"/>
      <c r="F26" s="55"/>
      <c r="G26" s="55"/>
      <c r="H26" s="55"/>
      <c r="I26" s="55"/>
      <c r="J26" s="114"/>
      <c r="K26" s="115">
        <f>K25/10</f>
        <v>0</v>
      </c>
      <c r="L26" s="57"/>
      <c r="M26" s="57"/>
      <c r="N26" s="57"/>
      <c r="O26" s="91"/>
      <c r="P26" s="57"/>
      <c r="Q26" s="57"/>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DropDown="1" showErrorMessage="1" error="Please insert 0, 1 or n.a.!" xr:uid="{00000000-0002-0000-1600-000000000000}">
          <x14:formula1>
            <xm:f>'Data vals &amp; cals'!$A$2:$A$4</xm:f>
          </x14:formula1>
          <xm:sqref>E4:I24</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FCB3B"/>
  </sheetPr>
  <dimension ref="A1:Q18"/>
  <sheetViews>
    <sheetView zoomScale="80" zoomScaleNormal="80" workbookViewId="0">
      <pane xSplit="2" ySplit="2" topLeftCell="C3" activePane="bottomRight" state="frozen"/>
      <selection sqref="A1:XFD1048576"/>
      <selection pane="topRight" sqref="A1:XFD1048576"/>
      <selection pane="bottomLeft" sqref="A1:XFD1048576"/>
      <selection pane="bottomRight" activeCell="N3" sqref="N3"/>
    </sheetView>
  </sheetViews>
  <sheetFormatPr defaultColWidth="9.06640625" defaultRowHeight="12.75" x14ac:dyDescent="0.45"/>
  <cols>
    <col min="1" max="1" width="4.73046875" style="58" customWidth="1"/>
    <col min="2" max="2" width="62.06640625" style="48" customWidth="1"/>
    <col min="3" max="9" width="5.73046875" style="41" customWidth="1"/>
    <col min="10" max="10" width="6.33203125" style="41" customWidth="1"/>
    <col min="11" max="11" width="6.265625" style="41" customWidth="1"/>
    <col min="12" max="17" width="20.73046875" style="41" customWidth="1"/>
    <col min="18" max="16384" width="9.06640625" style="41"/>
  </cols>
  <sheetData>
    <row r="1" spans="1:17" ht="20.2" customHeight="1" x14ac:dyDescent="0.45">
      <c r="A1" s="36" t="s">
        <v>184</v>
      </c>
      <c r="B1" s="37"/>
      <c r="C1" s="36" t="s">
        <v>520</v>
      </c>
      <c r="D1" s="36"/>
      <c r="E1" s="36"/>
      <c r="F1" s="36"/>
      <c r="G1" s="36"/>
      <c r="H1" s="36"/>
      <c r="I1" s="36"/>
      <c r="J1" s="36"/>
      <c r="K1" s="36"/>
      <c r="L1" s="36"/>
      <c r="M1" s="36"/>
      <c r="N1" s="36"/>
      <c r="O1" s="36"/>
      <c r="P1" s="36"/>
      <c r="Q1" s="36"/>
    </row>
    <row r="2" spans="1:17" s="44" customFormat="1" ht="150" customHeight="1" x14ac:dyDescent="0.4">
      <c r="A2" s="67" t="s">
        <v>269</v>
      </c>
      <c r="B2" s="68"/>
      <c r="C2" s="70" t="s">
        <v>180</v>
      </c>
      <c r="D2" s="111" t="s">
        <v>178</v>
      </c>
      <c r="E2" s="116" t="s">
        <v>265</v>
      </c>
      <c r="F2" s="117" t="s">
        <v>268</v>
      </c>
      <c r="G2" s="117" t="s">
        <v>266</v>
      </c>
      <c r="H2" s="117" t="s">
        <v>296</v>
      </c>
      <c r="I2" s="117" t="s">
        <v>267</v>
      </c>
      <c r="J2" s="70" t="s">
        <v>181</v>
      </c>
      <c r="K2" s="70" t="s">
        <v>301</v>
      </c>
      <c r="L2" s="60" t="s">
        <v>56</v>
      </c>
      <c r="M2" s="60" t="s">
        <v>314</v>
      </c>
      <c r="N2" s="61" t="s">
        <v>522</v>
      </c>
      <c r="O2" s="87" t="s">
        <v>316</v>
      </c>
      <c r="P2" s="61" t="s">
        <v>317</v>
      </c>
      <c r="Q2" s="60" t="s">
        <v>318</v>
      </c>
    </row>
    <row r="3" spans="1:17" s="47" customFormat="1" ht="30" customHeight="1" x14ac:dyDescent="0.45">
      <c r="A3" s="71" t="s">
        <v>291</v>
      </c>
      <c r="B3" s="72"/>
      <c r="C3" s="73"/>
      <c r="D3" s="45"/>
      <c r="E3" s="45"/>
      <c r="F3" s="45"/>
      <c r="G3" s="45"/>
      <c r="H3" s="45"/>
      <c r="I3" s="45"/>
      <c r="J3" s="73"/>
      <c r="K3" s="73"/>
      <c r="L3" s="46"/>
      <c r="M3" s="46"/>
      <c r="N3" s="46"/>
      <c r="O3" s="88"/>
      <c r="P3" s="46"/>
      <c r="Q3" s="46"/>
    </row>
    <row r="4" spans="1:17" ht="40.049999999999997" customHeight="1" x14ac:dyDescent="0.45">
      <c r="A4" s="74" t="s">
        <v>320</v>
      </c>
      <c r="B4" s="75" t="s">
        <v>486</v>
      </c>
      <c r="C4" s="123"/>
      <c r="D4" s="49">
        <f t="shared" ref="D4:D16" si="0">IF(C4="",0,C4)</f>
        <v>0</v>
      </c>
      <c r="E4" s="49">
        <v>0</v>
      </c>
      <c r="F4" s="49">
        <v>0</v>
      </c>
      <c r="G4" s="49">
        <v>0</v>
      </c>
      <c r="H4" s="49">
        <v>0</v>
      </c>
      <c r="I4" s="49">
        <v>0</v>
      </c>
      <c r="J4" s="76">
        <f t="shared" ref="J4:J16" si="1">IF(AND(D4=0,SUM(E4:I4)&gt;0),"ERROR",IF(D4="n.a.","n.a.",IF(D4=0,0,IF(COUNTIF(E4:I4,"n.a.")=5,"n.a.",IF(COUNTIF(E4:I4,1)=5,1,0.5+(((COUNTIF(E4:I4,"1"))/(5-COUNTIF(E4:I4,"n.a.")))*0.5))))))</f>
        <v>0</v>
      </c>
      <c r="K4" s="83">
        <f t="shared" ref="K4:K16" si="2">IF(J4="n.a.",D4,D4*J4)</f>
        <v>0</v>
      </c>
      <c r="L4" s="50"/>
      <c r="M4" s="50"/>
      <c r="N4" s="50"/>
      <c r="O4" s="89"/>
      <c r="P4" s="50"/>
      <c r="Q4" s="50"/>
    </row>
    <row r="5" spans="1:17" ht="40.049999999999997" customHeight="1" x14ac:dyDescent="0.45">
      <c r="A5" s="74" t="s">
        <v>321</v>
      </c>
      <c r="B5" s="75" t="s">
        <v>271</v>
      </c>
      <c r="C5" s="123"/>
      <c r="D5" s="49">
        <f t="shared" si="0"/>
        <v>0</v>
      </c>
      <c r="E5" s="49">
        <v>0</v>
      </c>
      <c r="F5" s="49">
        <v>0</v>
      </c>
      <c r="G5" s="49">
        <v>0</v>
      </c>
      <c r="H5" s="49">
        <v>0</v>
      </c>
      <c r="I5" s="49">
        <v>0</v>
      </c>
      <c r="J5" s="76">
        <f t="shared" si="1"/>
        <v>0</v>
      </c>
      <c r="K5" s="83">
        <f t="shared" si="2"/>
        <v>0</v>
      </c>
      <c r="L5" s="50"/>
      <c r="M5" s="50"/>
      <c r="N5" s="50"/>
      <c r="O5" s="89"/>
      <c r="P5" s="50"/>
      <c r="Q5" s="50"/>
    </row>
    <row r="6" spans="1:17" ht="40.049999999999997" customHeight="1" x14ac:dyDescent="0.45">
      <c r="A6" s="74" t="s">
        <v>322</v>
      </c>
      <c r="B6" s="75" t="s">
        <v>297</v>
      </c>
      <c r="C6" s="123"/>
      <c r="D6" s="49">
        <f t="shared" si="0"/>
        <v>0</v>
      </c>
      <c r="E6" s="49">
        <v>0</v>
      </c>
      <c r="F6" s="49">
        <v>0</v>
      </c>
      <c r="G6" s="49">
        <v>0</v>
      </c>
      <c r="H6" s="49">
        <v>0</v>
      </c>
      <c r="I6" s="49">
        <v>0</v>
      </c>
      <c r="J6" s="76">
        <f t="shared" si="1"/>
        <v>0</v>
      </c>
      <c r="K6" s="83">
        <f t="shared" si="2"/>
        <v>0</v>
      </c>
      <c r="L6" s="50"/>
      <c r="M6" s="50"/>
      <c r="N6" s="50"/>
      <c r="O6" s="89"/>
      <c r="P6" s="50"/>
      <c r="Q6" s="50"/>
    </row>
    <row r="7" spans="1:17" ht="40.049999999999997" customHeight="1" x14ac:dyDescent="0.45">
      <c r="A7" s="74" t="s">
        <v>324</v>
      </c>
      <c r="B7" s="75" t="s">
        <v>487</v>
      </c>
      <c r="C7" s="123"/>
      <c r="D7" s="49">
        <f t="shared" si="0"/>
        <v>0</v>
      </c>
      <c r="E7" s="49">
        <v>0</v>
      </c>
      <c r="F7" s="49">
        <v>0</v>
      </c>
      <c r="G7" s="49">
        <v>0</v>
      </c>
      <c r="H7" s="49">
        <v>0</v>
      </c>
      <c r="I7" s="49">
        <v>0</v>
      </c>
      <c r="J7" s="76">
        <f t="shared" si="1"/>
        <v>0</v>
      </c>
      <c r="K7" s="83">
        <f t="shared" si="2"/>
        <v>0</v>
      </c>
      <c r="L7" s="50"/>
      <c r="M7" s="50"/>
      <c r="N7" s="50"/>
      <c r="O7" s="89"/>
      <c r="P7" s="50"/>
      <c r="Q7" s="50"/>
    </row>
    <row r="8" spans="1:17" ht="40.049999999999997" customHeight="1" x14ac:dyDescent="0.45">
      <c r="A8" s="74" t="s">
        <v>325</v>
      </c>
      <c r="B8" s="75" t="s">
        <v>272</v>
      </c>
      <c r="C8" s="123"/>
      <c r="D8" s="49">
        <f t="shared" si="0"/>
        <v>0</v>
      </c>
      <c r="E8" s="49">
        <v>0</v>
      </c>
      <c r="F8" s="49">
        <v>0</v>
      </c>
      <c r="G8" s="49">
        <v>0</v>
      </c>
      <c r="H8" s="49">
        <v>0</v>
      </c>
      <c r="I8" s="49">
        <v>0</v>
      </c>
      <c r="J8" s="76">
        <f t="shared" si="1"/>
        <v>0</v>
      </c>
      <c r="K8" s="83">
        <f t="shared" si="2"/>
        <v>0</v>
      </c>
      <c r="L8" s="50"/>
      <c r="M8" s="50"/>
      <c r="N8" s="50"/>
      <c r="O8" s="89"/>
      <c r="P8" s="50"/>
      <c r="Q8" s="50"/>
    </row>
    <row r="9" spans="1:17" ht="40.049999999999997" customHeight="1" x14ac:dyDescent="0.45">
      <c r="A9" s="74" t="s">
        <v>327</v>
      </c>
      <c r="B9" s="75" t="s">
        <v>488</v>
      </c>
      <c r="C9" s="123"/>
      <c r="D9" s="49">
        <f t="shared" si="0"/>
        <v>0</v>
      </c>
      <c r="E9" s="49">
        <v>0</v>
      </c>
      <c r="F9" s="49">
        <v>0</v>
      </c>
      <c r="G9" s="49">
        <v>0</v>
      </c>
      <c r="H9" s="49">
        <v>0</v>
      </c>
      <c r="I9" s="49">
        <v>0</v>
      </c>
      <c r="J9" s="76">
        <f t="shared" si="1"/>
        <v>0</v>
      </c>
      <c r="K9" s="83">
        <f t="shared" si="2"/>
        <v>0</v>
      </c>
      <c r="L9" s="50"/>
      <c r="M9" s="50"/>
      <c r="N9" s="50"/>
      <c r="O9" s="89"/>
      <c r="P9" s="50"/>
      <c r="Q9" s="50"/>
    </row>
    <row r="10" spans="1:17" ht="40.049999999999997" customHeight="1" x14ac:dyDescent="0.45">
      <c r="A10" s="74" t="s">
        <v>329</v>
      </c>
      <c r="B10" s="75" t="s">
        <v>489</v>
      </c>
      <c r="C10" s="123"/>
      <c r="D10" s="49">
        <f t="shared" si="0"/>
        <v>0</v>
      </c>
      <c r="E10" s="49">
        <v>0</v>
      </c>
      <c r="F10" s="49">
        <v>0</v>
      </c>
      <c r="G10" s="49">
        <v>0</v>
      </c>
      <c r="H10" s="49">
        <v>0</v>
      </c>
      <c r="I10" s="49">
        <v>0</v>
      </c>
      <c r="J10" s="76">
        <f t="shared" si="1"/>
        <v>0</v>
      </c>
      <c r="K10" s="83">
        <f t="shared" si="2"/>
        <v>0</v>
      </c>
      <c r="L10" s="50"/>
      <c r="M10" s="50"/>
      <c r="N10" s="50"/>
      <c r="O10" s="89"/>
      <c r="P10" s="50"/>
      <c r="Q10" s="50"/>
    </row>
    <row r="11" spans="1:17" ht="40.049999999999997" customHeight="1" x14ac:dyDescent="0.45">
      <c r="A11" s="74" t="s">
        <v>330</v>
      </c>
      <c r="B11" s="75" t="s">
        <v>273</v>
      </c>
      <c r="C11" s="123"/>
      <c r="D11" s="49">
        <f t="shared" si="0"/>
        <v>0</v>
      </c>
      <c r="E11" s="49">
        <v>0</v>
      </c>
      <c r="F11" s="49">
        <v>0</v>
      </c>
      <c r="G11" s="49">
        <v>0</v>
      </c>
      <c r="H11" s="49">
        <v>0</v>
      </c>
      <c r="I11" s="49">
        <v>0</v>
      </c>
      <c r="J11" s="76">
        <f t="shared" si="1"/>
        <v>0</v>
      </c>
      <c r="K11" s="83">
        <f t="shared" si="2"/>
        <v>0</v>
      </c>
      <c r="L11" s="50"/>
      <c r="M11" s="50"/>
      <c r="N11" s="50"/>
      <c r="O11" s="89"/>
      <c r="P11" s="50"/>
      <c r="Q11" s="50"/>
    </row>
    <row r="12" spans="1:17" ht="40.049999999999997" customHeight="1" x14ac:dyDescent="0.45">
      <c r="A12" s="74" t="s">
        <v>332</v>
      </c>
      <c r="B12" s="75" t="s">
        <v>274</v>
      </c>
      <c r="C12" s="123"/>
      <c r="D12" s="49">
        <f t="shared" si="0"/>
        <v>0</v>
      </c>
      <c r="E12" s="49">
        <v>0</v>
      </c>
      <c r="F12" s="49">
        <v>0</v>
      </c>
      <c r="G12" s="49">
        <v>0</v>
      </c>
      <c r="H12" s="49">
        <v>0</v>
      </c>
      <c r="I12" s="49">
        <v>0</v>
      </c>
      <c r="J12" s="76">
        <f t="shared" si="1"/>
        <v>0</v>
      </c>
      <c r="K12" s="83">
        <f t="shared" si="2"/>
        <v>0</v>
      </c>
      <c r="L12" s="50"/>
      <c r="M12" s="50"/>
      <c r="N12" s="50"/>
      <c r="O12" s="89"/>
      <c r="P12" s="50"/>
      <c r="Q12" s="50"/>
    </row>
    <row r="13" spans="1:17" ht="40.049999999999997" customHeight="1" x14ac:dyDescent="0.45">
      <c r="A13" s="74" t="s">
        <v>334</v>
      </c>
      <c r="B13" s="75" t="s">
        <v>275</v>
      </c>
      <c r="C13" s="123"/>
      <c r="D13" s="49">
        <f t="shared" si="0"/>
        <v>0</v>
      </c>
      <c r="E13" s="49">
        <v>0</v>
      </c>
      <c r="F13" s="49">
        <v>0</v>
      </c>
      <c r="G13" s="49">
        <v>0</v>
      </c>
      <c r="H13" s="49">
        <v>0</v>
      </c>
      <c r="I13" s="49">
        <v>0</v>
      </c>
      <c r="J13" s="76">
        <f t="shared" si="1"/>
        <v>0</v>
      </c>
      <c r="K13" s="83">
        <f t="shared" si="2"/>
        <v>0</v>
      </c>
      <c r="L13" s="50"/>
      <c r="M13" s="50"/>
      <c r="N13" s="50"/>
      <c r="O13" s="89"/>
      <c r="P13" s="50"/>
      <c r="Q13" s="50"/>
    </row>
    <row r="14" spans="1:17" ht="40.049999999999997" customHeight="1" x14ac:dyDescent="0.45">
      <c r="A14" s="74" t="s">
        <v>336</v>
      </c>
      <c r="B14" s="75" t="s">
        <v>276</v>
      </c>
      <c r="C14" s="123"/>
      <c r="D14" s="49">
        <f t="shared" si="0"/>
        <v>0</v>
      </c>
      <c r="E14" s="49">
        <v>0</v>
      </c>
      <c r="F14" s="49">
        <v>0</v>
      </c>
      <c r="G14" s="49">
        <v>0</v>
      </c>
      <c r="H14" s="49">
        <v>0</v>
      </c>
      <c r="I14" s="49">
        <v>0</v>
      </c>
      <c r="J14" s="76">
        <f t="shared" si="1"/>
        <v>0</v>
      </c>
      <c r="K14" s="83">
        <f t="shared" si="2"/>
        <v>0</v>
      </c>
      <c r="L14" s="50"/>
      <c r="M14" s="50"/>
      <c r="N14" s="50"/>
      <c r="O14" s="89"/>
      <c r="P14" s="50"/>
      <c r="Q14" s="50"/>
    </row>
    <row r="15" spans="1:17" ht="40.049999999999997" customHeight="1" x14ac:dyDescent="0.45">
      <c r="A15" s="74" t="s">
        <v>337</v>
      </c>
      <c r="B15" s="75" t="s">
        <v>277</v>
      </c>
      <c r="C15" s="123"/>
      <c r="D15" s="49">
        <f t="shared" si="0"/>
        <v>0</v>
      </c>
      <c r="E15" s="49">
        <v>0</v>
      </c>
      <c r="F15" s="49">
        <v>0</v>
      </c>
      <c r="G15" s="49">
        <v>0</v>
      </c>
      <c r="H15" s="49">
        <v>0</v>
      </c>
      <c r="I15" s="49">
        <v>0</v>
      </c>
      <c r="J15" s="76">
        <f t="shared" si="1"/>
        <v>0</v>
      </c>
      <c r="K15" s="83">
        <f t="shared" si="2"/>
        <v>0</v>
      </c>
      <c r="L15" s="50"/>
      <c r="M15" s="50"/>
      <c r="N15" s="50"/>
      <c r="O15" s="89"/>
      <c r="P15" s="50"/>
      <c r="Q15" s="50"/>
    </row>
    <row r="16" spans="1:17" ht="40.049999999999997" customHeight="1" x14ac:dyDescent="0.45">
      <c r="A16" s="74" t="s">
        <v>338</v>
      </c>
      <c r="B16" s="75" t="s">
        <v>270</v>
      </c>
      <c r="C16" s="123"/>
      <c r="D16" s="49">
        <f t="shared" si="0"/>
        <v>0</v>
      </c>
      <c r="E16" s="49">
        <v>0</v>
      </c>
      <c r="F16" s="49">
        <v>0</v>
      </c>
      <c r="G16" s="49">
        <v>0</v>
      </c>
      <c r="H16" s="49">
        <v>0</v>
      </c>
      <c r="I16" s="49">
        <v>0</v>
      </c>
      <c r="J16" s="76">
        <f t="shared" si="1"/>
        <v>0</v>
      </c>
      <c r="K16" s="83">
        <f t="shared" si="2"/>
        <v>0</v>
      </c>
      <c r="L16" s="50"/>
      <c r="M16" s="50"/>
      <c r="N16" s="50"/>
      <c r="O16" s="89"/>
      <c r="P16" s="50"/>
      <c r="Q16" s="50"/>
    </row>
    <row r="17" spans="1:17" s="54" customFormat="1" ht="40.049999999999997" customHeight="1" x14ac:dyDescent="0.45">
      <c r="A17" s="78" t="s">
        <v>182</v>
      </c>
      <c r="B17" s="79"/>
      <c r="C17" s="124"/>
      <c r="D17" s="51">
        <f>AVERAGE(D4:D16)*10</f>
        <v>0</v>
      </c>
      <c r="E17" s="51"/>
      <c r="F17" s="51"/>
      <c r="G17" s="51"/>
      <c r="H17" s="51"/>
      <c r="I17" s="51"/>
      <c r="J17" s="79" t="str">
        <f>IFERROR(K17/E17,"")</f>
        <v/>
      </c>
      <c r="K17" s="126">
        <f>AVERAGE(K4:K16)*10</f>
        <v>0</v>
      </c>
      <c r="L17" s="53"/>
      <c r="M17" s="53"/>
      <c r="N17" s="53"/>
      <c r="O17" s="90"/>
      <c r="P17" s="53"/>
      <c r="Q17" s="53"/>
    </row>
    <row r="18" spans="1:17" ht="13.15" x14ac:dyDescent="0.45">
      <c r="A18" s="81" t="s">
        <v>302</v>
      </c>
      <c r="B18" s="82"/>
      <c r="C18" s="125"/>
      <c r="D18" s="55">
        <f>D17/10</f>
        <v>0</v>
      </c>
      <c r="E18" s="55"/>
      <c r="F18" s="55"/>
      <c r="G18" s="55"/>
      <c r="H18" s="55"/>
      <c r="I18" s="55"/>
      <c r="J18" s="127"/>
      <c r="K18" s="128">
        <f>K17/10</f>
        <v>0</v>
      </c>
      <c r="L18" s="57"/>
      <c r="M18" s="57"/>
      <c r="N18" s="57"/>
      <c r="O18" s="91"/>
      <c r="P18" s="57"/>
      <c r="Q18" s="57"/>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DropDown="1" showErrorMessage="1" error="Please insert 0, 1 or n.a.!" xr:uid="{00000000-0002-0000-1700-000000000000}">
          <x14:formula1>
            <xm:f>'Data vals &amp; cals'!$A$2:$A$4</xm:f>
          </x14:formula1>
          <xm:sqref>E4:I16</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FCB3B"/>
  </sheetPr>
  <dimension ref="A1:P17"/>
  <sheetViews>
    <sheetView zoomScale="80" zoomScaleNormal="80" workbookViewId="0">
      <pane xSplit="2" ySplit="3" topLeftCell="C19" activePane="bottomRight" state="frozen"/>
      <selection activeCell="F30" sqref="F30"/>
      <selection pane="topRight" activeCell="F30" sqref="F30"/>
      <selection pane="bottomLeft" activeCell="F30" sqref="F30"/>
      <selection pane="bottomRight" activeCell="M3" sqref="M3"/>
    </sheetView>
  </sheetViews>
  <sheetFormatPr defaultColWidth="9.06640625" defaultRowHeight="12.75" x14ac:dyDescent="0.45"/>
  <cols>
    <col min="1" max="1" width="4.73046875" style="58" customWidth="1"/>
    <col min="2" max="2" width="62.06640625" style="48" customWidth="1"/>
    <col min="3" max="8" width="5.73046875" style="41" customWidth="1"/>
    <col min="9" max="10" width="6.265625" style="41" customWidth="1"/>
    <col min="11" max="16" width="20.73046875" style="41" customWidth="1"/>
    <col min="17" max="16384" width="9.06640625" style="41"/>
  </cols>
  <sheetData>
    <row r="1" spans="1:16" ht="20.2" customHeight="1" x14ac:dyDescent="0.45">
      <c r="A1" s="36" t="s">
        <v>184</v>
      </c>
      <c r="B1" s="37"/>
      <c r="C1" s="36" t="s">
        <v>520</v>
      </c>
      <c r="D1" s="36"/>
      <c r="E1" s="36"/>
      <c r="F1" s="36"/>
      <c r="G1" s="36"/>
      <c r="H1" s="36"/>
      <c r="I1" s="36"/>
      <c r="J1" s="36"/>
      <c r="K1" s="36"/>
      <c r="L1" s="36"/>
      <c r="M1" s="36"/>
      <c r="N1" s="36"/>
      <c r="O1" s="36"/>
      <c r="P1" s="36"/>
    </row>
    <row r="2" spans="1:16" s="44" customFormat="1" ht="146.19999999999999" customHeight="1" x14ac:dyDescent="0.4">
      <c r="A2" s="67" t="s">
        <v>123</v>
      </c>
      <c r="B2" s="68"/>
      <c r="C2" s="69" t="s">
        <v>180</v>
      </c>
      <c r="D2" s="43" t="s">
        <v>178</v>
      </c>
      <c r="E2" s="116" t="s">
        <v>58</v>
      </c>
      <c r="F2" s="116" t="s">
        <v>169</v>
      </c>
      <c r="G2" s="117" t="s">
        <v>59</v>
      </c>
      <c r="H2" s="117" t="s">
        <v>60</v>
      </c>
      <c r="I2" s="70" t="s">
        <v>181</v>
      </c>
      <c r="J2" s="70" t="s">
        <v>301</v>
      </c>
      <c r="K2" s="60" t="s">
        <v>56</v>
      </c>
      <c r="L2" s="60" t="s">
        <v>314</v>
      </c>
      <c r="M2" s="61" t="s">
        <v>522</v>
      </c>
      <c r="N2" s="87" t="s">
        <v>316</v>
      </c>
      <c r="O2" s="61" t="s">
        <v>317</v>
      </c>
      <c r="P2" s="60" t="s">
        <v>318</v>
      </c>
    </row>
    <row r="3" spans="1:16" s="47" customFormat="1" ht="30" customHeight="1" x14ac:dyDescent="0.45">
      <c r="A3" s="71" t="s">
        <v>70</v>
      </c>
      <c r="B3" s="72"/>
      <c r="C3" s="73"/>
      <c r="D3" s="45"/>
      <c r="E3" s="45"/>
      <c r="F3" s="45"/>
      <c r="G3" s="45"/>
      <c r="H3" s="45"/>
      <c r="I3" s="73"/>
      <c r="J3" s="73"/>
      <c r="K3" s="46"/>
      <c r="L3" s="46"/>
      <c r="M3" s="46"/>
      <c r="N3" s="88"/>
      <c r="O3" s="46"/>
      <c r="P3" s="46"/>
    </row>
    <row r="4" spans="1:16" ht="40.049999999999997" customHeight="1" x14ac:dyDescent="0.45">
      <c r="A4" s="74" t="s">
        <v>320</v>
      </c>
      <c r="B4" s="75" t="s">
        <v>122</v>
      </c>
      <c r="C4" s="92"/>
      <c r="D4" s="49">
        <f t="shared" ref="D4:D8" si="0">IF(C4="",0,C4)</f>
        <v>0</v>
      </c>
      <c r="E4" s="49">
        <v>0</v>
      </c>
      <c r="F4" s="49">
        <v>0</v>
      </c>
      <c r="G4" s="49">
        <v>0</v>
      </c>
      <c r="H4" s="49">
        <v>0</v>
      </c>
      <c r="I4" s="76">
        <f t="shared" ref="I4:I15" si="1">IF(AND(D4=0,SUM(E4:H4)&gt;0),"ERROR",IF(D4="n.a.","n.a.",IF(D4=0,0,IF(COUNTIF(E4:H4,"n.a.")=4,"n.a.",IF(COUNTIF(E4:H4,1)=4,1,0.5+(((COUNTIF(E4:H4,"1"))/(4-COUNTIF(E4:H4,"n.a.")))*0.5))))))</f>
        <v>0</v>
      </c>
      <c r="J4" s="83">
        <f t="shared" ref="J4:J15" si="2">IF(I4="n.a.",D4,D4*I4)</f>
        <v>0</v>
      </c>
      <c r="K4" s="50"/>
      <c r="L4" s="50"/>
      <c r="M4" s="50"/>
      <c r="N4" s="89"/>
      <c r="O4" s="50"/>
      <c r="P4" s="50"/>
    </row>
    <row r="5" spans="1:16" ht="40.049999999999997" customHeight="1" x14ac:dyDescent="0.45">
      <c r="A5" s="74" t="s">
        <v>321</v>
      </c>
      <c r="B5" s="75" t="s">
        <v>14</v>
      </c>
      <c r="C5" s="92"/>
      <c r="D5" s="49">
        <f t="shared" si="0"/>
        <v>0</v>
      </c>
      <c r="E5" s="49">
        <v>0</v>
      </c>
      <c r="F5" s="49">
        <v>0</v>
      </c>
      <c r="G5" s="49">
        <v>0</v>
      </c>
      <c r="H5" s="49">
        <v>0</v>
      </c>
      <c r="I5" s="76">
        <f t="shared" si="1"/>
        <v>0</v>
      </c>
      <c r="J5" s="83">
        <f t="shared" si="2"/>
        <v>0</v>
      </c>
      <c r="K5" s="50"/>
      <c r="L5" s="50"/>
      <c r="M5" s="50"/>
      <c r="N5" s="89"/>
      <c r="O5" s="50"/>
      <c r="P5" s="50"/>
    </row>
    <row r="6" spans="1:16" ht="40.049999999999997" customHeight="1" x14ac:dyDescent="0.45">
      <c r="A6" s="74" t="s">
        <v>322</v>
      </c>
      <c r="B6" s="75" t="s">
        <v>89</v>
      </c>
      <c r="C6" s="92"/>
      <c r="D6" s="49">
        <f t="shared" si="0"/>
        <v>0</v>
      </c>
      <c r="E6" s="49">
        <v>0</v>
      </c>
      <c r="F6" s="49">
        <v>0</v>
      </c>
      <c r="G6" s="49">
        <v>0</v>
      </c>
      <c r="H6" s="49">
        <v>0</v>
      </c>
      <c r="I6" s="76">
        <f t="shared" si="1"/>
        <v>0</v>
      </c>
      <c r="J6" s="83">
        <f t="shared" si="2"/>
        <v>0</v>
      </c>
      <c r="K6" s="50"/>
      <c r="L6" s="50"/>
      <c r="M6" s="50"/>
      <c r="N6" s="89"/>
      <c r="O6" s="50"/>
      <c r="P6" s="50"/>
    </row>
    <row r="7" spans="1:16" ht="40.049999999999997" customHeight="1" x14ac:dyDescent="0.45">
      <c r="A7" s="74" t="s">
        <v>324</v>
      </c>
      <c r="B7" s="75" t="s">
        <v>15</v>
      </c>
      <c r="C7" s="92"/>
      <c r="D7" s="49">
        <f t="shared" si="0"/>
        <v>0</v>
      </c>
      <c r="E7" s="49">
        <v>0</v>
      </c>
      <c r="F7" s="49">
        <v>0</v>
      </c>
      <c r="G7" s="49">
        <v>0</v>
      </c>
      <c r="H7" s="49">
        <v>0</v>
      </c>
      <c r="I7" s="76">
        <f t="shared" si="1"/>
        <v>0</v>
      </c>
      <c r="J7" s="83">
        <f t="shared" si="2"/>
        <v>0</v>
      </c>
      <c r="K7" s="50"/>
      <c r="L7" s="50"/>
      <c r="M7" s="50"/>
      <c r="N7" s="89"/>
      <c r="O7" s="50"/>
      <c r="P7" s="50"/>
    </row>
    <row r="8" spans="1:16" ht="40.049999999999997" customHeight="1" x14ac:dyDescent="0.45">
      <c r="A8" s="74" t="s">
        <v>325</v>
      </c>
      <c r="B8" s="75" t="s">
        <v>490</v>
      </c>
      <c r="C8" s="92"/>
      <c r="D8" s="49">
        <f t="shared" si="0"/>
        <v>0</v>
      </c>
      <c r="E8" s="49">
        <v>0</v>
      </c>
      <c r="F8" s="49" t="s">
        <v>57</v>
      </c>
      <c r="G8" s="49" t="s">
        <v>57</v>
      </c>
      <c r="H8" s="49" t="s">
        <v>57</v>
      </c>
      <c r="I8" s="76">
        <f t="shared" si="1"/>
        <v>0</v>
      </c>
      <c r="J8" s="83">
        <f t="shared" si="2"/>
        <v>0</v>
      </c>
      <c r="K8" s="50"/>
      <c r="L8" s="50"/>
      <c r="M8" s="50"/>
      <c r="N8" s="89"/>
      <c r="O8" s="50"/>
      <c r="P8" s="50"/>
    </row>
    <row r="9" spans="1:16" ht="40.049999999999997" customHeight="1" x14ac:dyDescent="0.45">
      <c r="A9" s="74" t="s">
        <v>327</v>
      </c>
      <c r="B9" s="75" t="s">
        <v>71</v>
      </c>
      <c r="C9" s="92"/>
      <c r="D9" s="49">
        <f t="shared" ref="D9:D15" si="3">IF(C9="",0,C9)</f>
        <v>0</v>
      </c>
      <c r="E9" s="49">
        <v>0</v>
      </c>
      <c r="F9" s="49">
        <v>0</v>
      </c>
      <c r="G9" s="49">
        <v>0</v>
      </c>
      <c r="H9" s="49">
        <v>0</v>
      </c>
      <c r="I9" s="76">
        <f t="shared" si="1"/>
        <v>0</v>
      </c>
      <c r="J9" s="83">
        <f t="shared" si="2"/>
        <v>0</v>
      </c>
      <c r="K9" s="50"/>
      <c r="L9" s="50"/>
      <c r="M9" s="50"/>
      <c r="N9" s="89"/>
      <c r="O9" s="50"/>
      <c r="P9" s="50"/>
    </row>
    <row r="10" spans="1:16" ht="40.049999999999997" customHeight="1" x14ac:dyDescent="0.45">
      <c r="A10" s="74" t="s">
        <v>329</v>
      </c>
      <c r="B10" s="75" t="s">
        <v>32</v>
      </c>
      <c r="C10" s="92"/>
      <c r="D10" s="49">
        <f t="shared" si="3"/>
        <v>0</v>
      </c>
      <c r="E10" s="49">
        <v>0</v>
      </c>
      <c r="F10" s="49">
        <v>0</v>
      </c>
      <c r="G10" s="49">
        <v>0</v>
      </c>
      <c r="H10" s="49">
        <v>0</v>
      </c>
      <c r="I10" s="76">
        <f t="shared" si="1"/>
        <v>0</v>
      </c>
      <c r="J10" s="83">
        <f t="shared" si="2"/>
        <v>0</v>
      </c>
      <c r="K10" s="50"/>
      <c r="L10" s="50"/>
      <c r="M10" s="50"/>
      <c r="N10" s="89"/>
      <c r="O10" s="50"/>
      <c r="P10" s="50"/>
    </row>
    <row r="11" spans="1:16" ht="40.049999999999997" customHeight="1" x14ac:dyDescent="0.45">
      <c r="A11" s="74" t="s">
        <v>330</v>
      </c>
      <c r="B11" s="75" t="s">
        <v>83</v>
      </c>
      <c r="C11" s="92"/>
      <c r="D11" s="49">
        <f t="shared" si="3"/>
        <v>0</v>
      </c>
      <c r="E11" s="49">
        <v>0</v>
      </c>
      <c r="F11" s="49">
        <v>0</v>
      </c>
      <c r="G11" s="49">
        <v>0</v>
      </c>
      <c r="H11" s="49">
        <v>0</v>
      </c>
      <c r="I11" s="76">
        <f t="shared" si="1"/>
        <v>0</v>
      </c>
      <c r="J11" s="83">
        <f t="shared" si="2"/>
        <v>0</v>
      </c>
      <c r="K11" s="50"/>
      <c r="L11" s="50"/>
      <c r="M11" s="50"/>
      <c r="N11" s="89"/>
      <c r="O11" s="50"/>
      <c r="P11" s="50"/>
    </row>
    <row r="12" spans="1:16" ht="40.049999999999997" customHeight="1" x14ac:dyDescent="0.45">
      <c r="A12" s="74" t="s">
        <v>332</v>
      </c>
      <c r="B12" s="75" t="s">
        <v>16</v>
      </c>
      <c r="C12" s="92"/>
      <c r="D12" s="49">
        <f t="shared" si="3"/>
        <v>0</v>
      </c>
      <c r="E12" s="49">
        <v>0</v>
      </c>
      <c r="F12" s="49">
        <v>0</v>
      </c>
      <c r="G12" s="49">
        <v>0</v>
      </c>
      <c r="H12" s="49">
        <v>0</v>
      </c>
      <c r="I12" s="76">
        <f t="shared" si="1"/>
        <v>0</v>
      </c>
      <c r="J12" s="83">
        <f t="shared" si="2"/>
        <v>0</v>
      </c>
      <c r="K12" s="50"/>
      <c r="L12" s="50"/>
      <c r="M12" s="50"/>
      <c r="N12" s="89"/>
      <c r="O12" s="50"/>
      <c r="P12" s="50"/>
    </row>
    <row r="13" spans="1:16" ht="40.049999999999997" customHeight="1" x14ac:dyDescent="0.45">
      <c r="A13" s="74" t="s">
        <v>334</v>
      </c>
      <c r="B13" s="75" t="s">
        <v>17</v>
      </c>
      <c r="C13" s="92"/>
      <c r="D13" s="49">
        <f t="shared" si="3"/>
        <v>0</v>
      </c>
      <c r="E13" s="49">
        <v>0</v>
      </c>
      <c r="F13" s="49">
        <v>0</v>
      </c>
      <c r="G13" s="49">
        <v>0</v>
      </c>
      <c r="H13" s="49">
        <v>0</v>
      </c>
      <c r="I13" s="76">
        <f t="shared" si="1"/>
        <v>0</v>
      </c>
      <c r="J13" s="83">
        <f t="shared" si="2"/>
        <v>0</v>
      </c>
      <c r="K13" s="50"/>
      <c r="L13" s="50"/>
      <c r="M13" s="50"/>
      <c r="N13" s="89"/>
      <c r="O13" s="50"/>
      <c r="P13" s="50"/>
    </row>
    <row r="14" spans="1:16" ht="40.049999999999997" customHeight="1" x14ac:dyDescent="0.45">
      <c r="A14" s="74" t="s">
        <v>336</v>
      </c>
      <c r="B14" s="75" t="s">
        <v>491</v>
      </c>
      <c r="C14" s="92"/>
      <c r="D14" s="49">
        <f t="shared" si="3"/>
        <v>0</v>
      </c>
      <c r="E14" s="49">
        <v>0</v>
      </c>
      <c r="F14" s="49">
        <v>0</v>
      </c>
      <c r="G14" s="49">
        <v>0</v>
      </c>
      <c r="H14" s="49" t="s">
        <v>57</v>
      </c>
      <c r="I14" s="76">
        <f t="shared" si="1"/>
        <v>0</v>
      </c>
      <c r="J14" s="83">
        <f t="shared" si="2"/>
        <v>0</v>
      </c>
      <c r="K14" s="50"/>
      <c r="L14" s="50"/>
      <c r="M14" s="50"/>
      <c r="N14" s="89"/>
      <c r="O14" s="50"/>
      <c r="P14" s="50"/>
    </row>
    <row r="15" spans="1:16" ht="40.049999999999997" customHeight="1" x14ac:dyDescent="0.45">
      <c r="A15" s="74" t="s">
        <v>337</v>
      </c>
      <c r="B15" s="75" t="s">
        <v>492</v>
      </c>
      <c r="C15" s="92"/>
      <c r="D15" s="49">
        <f t="shared" si="3"/>
        <v>0</v>
      </c>
      <c r="E15" s="49">
        <v>0</v>
      </c>
      <c r="F15" s="49">
        <v>0</v>
      </c>
      <c r="G15" s="49">
        <v>0</v>
      </c>
      <c r="H15" s="49" t="s">
        <v>57</v>
      </c>
      <c r="I15" s="76">
        <f t="shared" si="1"/>
        <v>0</v>
      </c>
      <c r="J15" s="83">
        <f t="shared" si="2"/>
        <v>0</v>
      </c>
      <c r="K15" s="50"/>
      <c r="L15" s="50"/>
      <c r="M15" s="50"/>
      <c r="N15" s="89"/>
      <c r="O15" s="50"/>
      <c r="P15" s="50"/>
    </row>
    <row r="16" spans="1:16" s="54" customFormat="1" ht="40.049999999999997" customHeight="1" x14ac:dyDescent="0.45">
      <c r="A16" s="78" t="s">
        <v>182</v>
      </c>
      <c r="B16" s="79"/>
      <c r="C16" s="95"/>
      <c r="D16" s="52">
        <f>AVERAGE(D4:D15)*10</f>
        <v>0</v>
      </c>
      <c r="E16" s="51"/>
      <c r="F16" s="51"/>
      <c r="G16" s="51"/>
      <c r="H16" s="51"/>
      <c r="I16" s="80" t="str">
        <f>IFERROR(J16/D16,"")</f>
        <v/>
      </c>
      <c r="J16" s="84">
        <f>AVERAGE(J4:J15)*10</f>
        <v>0</v>
      </c>
      <c r="K16" s="53"/>
      <c r="L16" s="53"/>
      <c r="M16" s="53"/>
      <c r="N16" s="90"/>
      <c r="O16" s="53"/>
      <c r="P16" s="53"/>
    </row>
    <row r="17" spans="1:16" ht="13.15" x14ac:dyDescent="0.45">
      <c r="A17" s="81" t="s">
        <v>302</v>
      </c>
      <c r="B17" s="82"/>
      <c r="C17" s="96"/>
      <c r="D17" s="56">
        <f>D16/10</f>
        <v>0</v>
      </c>
      <c r="E17" s="55"/>
      <c r="F17" s="55"/>
      <c r="G17" s="55"/>
      <c r="H17" s="55"/>
      <c r="I17" s="85"/>
      <c r="J17" s="86">
        <f>J16/10</f>
        <v>0</v>
      </c>
      <c r="K17" s="57"/>
      <c r="L17" s="57"/>
      <c r="M17" s="57"/>
      <c r="N17" s="91"/>
      <c r="O17" s="57"/>
      <c r="P17" s="57"/>
    </row>
  </sheetData>
  <customSheetViews>
    <customSheetView guid="{4F865F69-4110-4E3D-BDF1-E656C591F0E8}" scale="80">
      <selection activeCell="B1" sqref="B1"/>
      <pageMargins left="0.7" right="0.7" top="0.75" bottom="0.75" header="0.3" footer="0.3"/>
      <pageSetup paperSize="9" orientation="portrait" r:id="rId1"/>
    </customSheetView>
  </customSheetView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DropDown="1" showErrorMessage="1" error="Please insert 0, 1 or n.a.!" xr:uid="{00000000-0002-0000-1800-000000000000}">
          <x14:formula1>
            <xm:f>'Data vals &amp; cals'!$A$2:$A$4</xm:f>
          </x14:formula1>
          <xm:sqref>E4:H15</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585855"/>
  </sheetPr>
  <dimension ref="A1:P19"/>
  <sheetViews>
    <sheetView zoomScale="80" zoomScaleNormal="80" workbookViewId="0">
      <pane xSplit="2" ySplit="3" topLeftCell="C4" activePane="bottomRight" state="frozen"/>
      <selection activeCell="N1" sqref="N1:N1048576"/>
      <selection pane="topRight" activeCell="N1" sqref="N1:N1048576"/>
      <selection pane="bottomLeft" activeCell="N1" sqref="N1:N1048576"/>
      <selection pane="bottomRight" activeCell="M9" sqref="M9"/>
    </sheetView>
  </sheetViews>
  <sheetFormatPr defaultColWidth="9.06640625" defaultRowHeight="12.75" x14ac:dyDescent="0.45"/>
  <cols>
    <col min="1" max="1" width="4.73046875" style="58" customWidth="1"/>
    <col min="2" max="2" width="62.06640625" style="48" customWidth="1"/>
    <col min="3" max="8" width="5.73046875" style="41" customWidth="1"/>
    <col min="9" max="10" width="6.06640625" style="41" customWidth="1"/>
    <col min="11" max="13" width="20.73046875" style="41" customWidth="1"/>
    <col min="14" max="14" width="20.73046875" style="168" customWidth="1"/>
    <col min="15" max="16" width="20.73046875" style="41" customWidth="1"/>
    <col min="17" max="16384" width="9.06640625" style="41"/>
  </cols>
  <sheetData>
    <row r="1" spans="1:16" ht="20.2" customHeight="1" x14ac:dyDescent="0.45">
      <c r="A1" s="36" t="s">
        <v>184</v>
      </c>
      <c r="B1" s="37"/>
      <c r="C1" s="36" t="s">
        <v>520</v>
      </c>
      <c r="D1" s="36"/>
      <c r="E1" s="36"/>
      <c r="F1" s="36"/>
      <c r="G1" s="36"/>
      <c r="H1" s="36"/>
      <c r="I1" s="36"/>
      <c r="J1" s="36"/>
      <c r="K1" s="36"/>
      <c r="L1" s="36"/>
      <c r="M1" s="36"/>
      <c r="N1" s="156"/>
      <c r="O1" s="36"/>
      <c r="P1" s="36"/>
    </row>
    <row r="2" spans="1:16" s="44" customFormat="1" ht="146.19999999999999" customHeight="1" x14ac:dyDescent="0.4">
      <c r="A2" s="67" t="s">
        <v>163</v>
      </c>
      <c r="B2" s="68"/>
      <c r="C2" s="69" t="s">
        <v>180</v>
      </c>
      <c r="D2" s="43" t="s">
        <v>178</v>
      </c>
      <c r="E2" s="118" t="s">
        <v>54</v>
      </c>
      <c r="F2" s="118" t="s">
        <v>55</v>
      </c>
      <c r="G2" s="119" t="s">
        <v>304</v>
      </c>
      <c r="H2" s="119" t="s">
        <v>305</v>
      </c>
      <c r="I2" s="70" t="s">
        <v>181</v>
      </c>
      <c r="J2" s="70" t="s">
        <v>301</v>
      </c>
      <c r="K2" s="60" t="s">
        <v>56</v>
      </c>
      <c r="L2" s="60" t="s">
        <v>314</v>
      </c>
      <c r="M2" s="61" t="s">
        <v>618</v>
      </c>
      <c r="N2" s="153" t="s">
        <v>316</v>
      </c>
      <c r="O2" s="61" t="s">
        <v>317</v>
      </c>
      <c r="P2" s="60" t="s">
        <v>318</v>
      </c>
    </row>
    <row r="3" spans="1:16" s="47" customFormat="1" ht="30" customHeight="1" x14ac:dyDescent="0.45">
      <c r="A3" s="144" t="s">
        <v>298</v>
      </c>
      <c r="B3" s="72"/>
      <c r="C3" s="73"/>
      <c r="D3" s="45"/>
      <c r="E3" s="45"/>
      <c r="F3" s="45"/>
      <c r="G3" s="45"/>
      <c r="H3" s="45"/>
      <c r="I3" s="73"/>
      <c r="J3" s="73"/>
      <c r="K3" s="46"/>
      <c r="L3" s="46"/>
      <c r="M3" s="46"/>
      <c r="N3" s="163"/>
      <c r="O3" s="46"/>
      <c r="P3" s="46"/>
    </row>
    <row r="4" spans="1:16" ht="40.049999999999997" customHeight="1" x14ac:dyDescent="0.45">
      <c r="A4" s="74" t="s">
        <v>320</v>
      </c>
      <c r="B4" s="75" t="s">
        <v>106</v>
      </c>
      <c r="C4" s="92"/>
      <c r="D4" s="49">
        <f t="shared" ref="D4:D17" si="0">IF(C4="",0,C4)</f>
        <v>0</v>
      </c>
      <c r="E4" s="49">
        <v>0</v>
      </c>
      <c r="F4" s="49" t="s">
        <v>57</v>
      </c>
      <c r="G4" s="49">
        <v>0</v>
      </c>
      <c r="H4" s="49">
        <v>0</v>
      </c>
      <c r="I4" s="76">
        <f t="shared" ref="I4:I17" si="1">IF(AND(D4=0,SUM(E4:H4)&gt;0),"ERROR",IF(D4="n.a.","n.a.",IF(D4=0,0,IF(COUNTIF(E4:H4,"n.a.")=4,"n.a.",IF(COUNTIF(E4:H4,1)=4,1,0.5+(((COUNTIF(E4:H4,"1"))/(4-COUNTIF(E4:H4,"n.a.")))*0.5))))))</f>
        <v>0</v>
      </c>
      <c r="J4" s="83">
        <f t="shared" ref="J4:J17" si="2">IF(I4="n.a.",D4,D4*I4)</f>
        <v>0</v>
      </c>
      <c r="K4" s="140" t="s">
        <v>525</v>
      </c>
      <c r="L4" s="142" t="s">
        <v>633</v>
      </c>
      <c r="M4" s="50"/>
      <c r="N4" s="164"/>
      <c r="O4" s="50"/>
      <c r="P4" s="50"/>
    </row>
    <row r="5" spans="1:16" ht="40.049999999999997" customHeight="1" x14ac:dyDescent="0.45">
      <c r="A5" s="74" t="s">
        <v>321</v>
      </c>
      <c r="B5" s="75" t="s">
        <v>429</v>
      </c>
      <c r="C5" s="92"/>
      <c r="D5" s="49">
        <f t="shared" si="0"/>
        <v>0</v>
      </c>
      <c r="E5" s="49">
        <v>0</v>
      </c>
      <c r="F5" s="49" t="s">
        <v>57</v>
      </c>
      <c r="G5" s="49">
        <v>0</v>
      </c>
      <c r="H5" s="49">
        <v>0</v>
      </c>
      <c r="I5" s="76">
        <f t="shared" si="1"/>
        <v>0</v>
      </c>
      <c r="J5" s="83">
        <f t="shared" si="2"/>
        <v>0</v>
      </c>
      <c r="K5" s="140" t="s">
        <v>525</v>
      </c>
      <c r="L5" s="142" t="s">
        <v>634</v>
      </c>
      <c r="M5" s="50"/>
      <c r="N5" s="164"/>
      <c r="O5" s="50"/>
      <c r="P5" s="50"/>
    </row>
    <row r="6" spans="1:16" ht="48.4" customHeight="1" x14ac:dyDescent="0.45">
      <c r="A6" s="74" t="s">
        <v>322</v>
      </c>
      <c r="B6" s="75" t="s">
        <v>107</v>
      </c>
      <c r="C6" s="92"/>
      <c r="D6" s="49">
        <f t="shared" si="0"/>
        <v>0</v>
      </c>
      <c r="E6" s="49">
        <v>0</v>
      </c>
      <c r="F6" s="49" t="s">
        <v>57</v>
      </c>
      <c r="G6" s="49">
        <v>0</v>
      </c>
      <c r="H6" s="49">
        <v>0</v>
      </c>
      <c r="I6" s="76">
        <f t="shared" si="1"/>
        <v>0</v>
      </c>
      <c r="J6" s="83">
        <f t="shared" si="2"/>
        <v>0</v>
      </c>
      <c r="K6" s="140" t="s">
        <v>525</v>
      </c>
      <c r="L6" s="142" t="s">
        <v>631</v>
      </c>
      <c r="M6" s="50"/>
      <c r="N6" s="164"/>
      <c r="O6" s="50"/>
      <c r="P6" s="50"/>
    </row>
    <row r="7" spans="1:16" ht="40.049999999999997" customHeight="1" x14ac:dyDescent="0.45">
      <c r="A7" s="74" t="s">
        <v>324</v>
      </c>
      <c r="B7" s="75" t="s">
        <v>108</v>
      </c>
      <c r="C7" s="92"/>
      <c r="D7" s="49">
        <f t="shared" si="0"/>
        <v>0</v>
      </c>
      <c r="E7" s="49">
        <v>0</v>
      </c>
      <c r="F7" s="49" t="s">
        <v>57</v>
      </c>
      <c r="G7" s="49">
        <v>0</v>
      </c>
      <c r="H7" s="49">
        <v>0</v>
      </c>
      <c r="I7" s="76">
        <f t="shared" si="1"/>
        <v>0</v>
      </c>
      <c r="J7" s="83">
        <f t="shared" si="2"/>
        <v>0</v>
      </c>
      <c r="K7" s="140" t="s">
        <v>525</v>
      </c>
      <c r="L7" s="142" t="s">
        <v>631</v>
      </c>
      <c r="M7" s="50"/>
      <c r="N7" s="164"/>
      <c r="O7" s="50"/>
      <c r="P7" s="50"/>
    </row>
    <row r="8" spans="1:16" ht="40.049999999999997" customHeight="1" x14ac:dyDescent="0.45">
      <c r="A8" s="74" t="s">
        <v>325</v>
      </c>
      <c r="B8" s="75" t="s">
        <v>109</v>
      </c>
      <c r="C8" s="92"/>
      <c r="D8" s="49">
        <f t="shared" si="0"/>
        <v>0</v>
      </c>
      <c r="E8" s="49">
        <v>0</v>
      </c>
      <c r="F8" s="49" t="s">
        <v>57</v>
      </c>
      <c r="G8" s="49">
        <v>0</v>
      </c>
      <c r="H8" s="49">
        <v>0</v>
      </c>
      <c r="I8" s="76">
        <f t="shared" si="1"/>
        <v>0</v>
      </c>
      <c r="J8" s="83">
        <f t="shared" si="2"/>
        <v>0</v>
      </c>
      <c r="K8" s="140" t="s">
        <v>525</v>
      </c>
      <c r="L8" s="142" t="s">
        <v>631</v>
      </c>
      <c r="M8" s="50"/>
      <c r="N8" s="164"/>
      <c r="O8" s="50"/>
      <c r="P8" s="50"/>
    </row>
    <row r="9" spans="1:16" ht="40.049999999999997" customHeight="1" x14ac:dyDescent="0.45">
      <c r="A9" s="74" t="s">
        <v>327</v>
      </c>
      <c r="B9" s="75" t="s">
        <v>110</v>
      </c>
      <c r="C9" s="92"/>
      <c r="D9" s="49">
        <f t="shared" si="0"/>
        <v>0</v>
      </c>
      <c r="E9" s="49">
        <v>0</v>
      </c>
      <c r="F9" s="49" t="s">
        <v>57</v>
      </c>
      <c r="G9" s="49">
        <v>0</v>
      </c>
      <c r="H9" s="49">
        <v>0</v>
      </c>
      <c r="I9" s="76">
        <f t="shared" si="1"/>
        <v>0</v>
      </c>
      <c r="J9" s="83">
        <f t="shared" si="2"/>
        <v>0</v>
      </c>
      <c r="K9" s="140" t="s">
        <v>525</v>
      </c>
      <c r="L9" s="142" t="s">
        <v>631</v>
      </c>
      <c r="M9" s="50"/>
      <c r="N9" s="164"/>
      <c r="O9" s="50"/>
      <c r="P9" s="50"/>
    </row>
    <row r="10" spans="1:16" ht="40.049999999999997" customHeight="1" x14ac:dyDescent="0.45">
      <c r="A10" s="74" t="s">
        <v>329</v>
      </c>
      <c r="B10" s="75" t="s">
        <v>523</v>
      </c>
      <c r="C10" s="92"/>
      <c r="D10" s="49">
        <f t="shared" si="0"/>
        <v>0</v>
      </c>
      <c r="E10" s="49">
        <v>0</v>
      </c>
      <c r="F10" s="49" t="s">
        <v>57</v>
      </c>
      <c r="G10" s="49">
        <v>0</v>
      </c>
      <c r="H10" s="49">
        <v>0</v>
      </c>
      <c r="I10" s="76">
        <f t="shared" si="1"/>
        <v>0</v>
      </c>
      <c r="J10" s="83">
        <f t="shared" si="2"/>
        <v>0</v>
      </c>
      <c r="K10" s="140" t="s">
        <v>525</v>
      </c>
      <c r="L10" s="142" t="s">
        <v>631</v>
      </c>
      <c r="M10" s="50"/>
      <c r="N10" s="164"/>
      <c r="O10" s="50"/>
      <c r="P10" s="50"/>
    </row>
    <row r="11" spans="1:16" ht="40.049999999999997" customHeight="1" x14ac:dyDescent="0.45">
      <c r="A11" s="74" t="s">
        <v>330</v>
      </c>
      <c r="B11" s="75" t="s">
        <v>524</v>
      </c>
      <c r="C11" s="92"/>
      <c r="D11" s="49">
        <f t="shared" si="0"/>
        <v>0</v>
      </c>
      <c r="E11" s="49">
        <v>0</v>
      </c>
      <c r="F11" s="49" t="s">
        <v>57</v>
      </c>
      <c r="G11" s="49">
        <v>0</v>
      </c>
      <c r="H11" s="49">
        <v>0</v>
      </c>
      <c r="I11" s="76">
        <f t="shared" si="1"/>
        <v>0</v>
      </c>
      <c r="J11" s="83">
        <f t="shared" si="2"/>
        <v>0</v>
      </c>
      <c r="K11" s="140" t="s">
        <v>525</v>
      </c>
      <c r="L11" s="142" t="s">
        <v>631</v>
      </c>
      <c r="M11" s="50"/>
      <c r="N11" s="164"/>
      <c r="O11" s="50"/>
      <c r="P11" s="50"/>
    </row>
    <row r="12" spans="1:16" ht="40.049999999999997" customHeight="1" x14ac:dyDescent="0.45">
      <c r="A12" s="74" t="s">
        <v>332</v>
      </c>
      <c r="B12" s="75" t="s">
        <v>111</v>
      </c>
      <c r="C12" s="92"/>
      <c r="D12" s="49">
        <f t="shared" si="0"/>
        <v>0</v>
      </c>
      <c r="E12" s="49">
        <v>0</v>
      </c>
      <c r="F12" s="49" t="s">
        <v>57</v>
      </c>
      <c r="G12" s="49">
        <v>0</v>
      </c>
      <c r="H12" s="49">
        <v>0</v>
      </c>
      <c r="I12" s="76">
        <f t="shared" si="1"/>
        <v>0</v>
      </c>
      <c r="J12" s="83">
        <f t="shared" si="2"/>
        <v>0</v>
      </c>
      <c r="K12" s="140" t="s">
        <v>525</v>
      </c>
      <c r="L12" s="142" t="s">
        <v>631</v>
      </c>
      <c r="M12" s="50"/>
      <c r="N12" s="164"/>
      <c r="O12" s="50"/>
      <c r="P12" s="50"/>
    </row>
    <row r="13" spans="1:16" ht="40.049999999999997" customHeight="1" x14ac:dyDescent="0.45">
      <c r="A13" s="74" t="s">
        <v>334</v>
      </c>
      <c r="B13" s="75" t="s">
        <v>112</v>
      </c>
      <c r="C13" s="92"/>
      <c r="D13" s="49">
        <f t="shared" si="0"/>
        <v>0</v>
      </c>
      <c r="E13" s="49">
        <v>0</v>
      </c>
      <c r="F13" s="49" t="s">
        <v>57</v>
      </c>
      <c r="G13" s="49">
        <v>0</v>
      </c>
      <c r="H13" s="49">
        <v>0</v>
      </c>
      <c r="I13" s="76">
        <f t="shared" si="1"/>
        <v>0</v>
      </c>
      <c r="J13" s="83">
        <f t="shared" si="2"/>
        <v>0</v>
      </c>
      <c r="K13" s="140" t="s">
        <v>525</v>
      </c>
      <c r="L13" s="142" t="s">
        <v>631</v>
      </c>
      <c r="M13" s="50"/>
      <c r="N13" s="164"/>
      <c r="O13" s="50"/>
      <c r="P13" s="50"/>
    </row>
    <row r="14" spans="1:16" ht="40.049999999999997" customHeight="1" x14ac:dyDescent="0.45">
      <c r="A14" s="74" t="s">
        <v>336</v>
      </c>
      <c r="B14" s="75" t="s">
        <v>113</v>
      </c>
      <c r="C14" s="92"/>
      <c r="D14" s="49">
        <f t="shared" si="0"/>
        <v>0</v>
      </c>
      <c r="E14" s="49">
        <v>0</v>
      </c>
      <c r="F14" s="49" t="s">
        <v>57</v>
      </c>
      <c r="G14" s="49">
        <v>0</v>
      </c>
      <c r="H14" s="49">
        <v>0</v>
      </c>
      <c r="I14" s="76">
        <f t="shared" si="1"/>
        <v>0</v>
      </c>
      <c r="J14" s="83">
        <f t="shared" si="2"/>
        <v>0</v>
      </c>
      <c r="K14" s="140" t="s">
        <v>525</v>
      </c>
      <c r="L14" s="142" t="s">
        <v>631</v>
      </c>
      <c r="M14" s="50"/>
      <c r="N14" s="164"/>
      <c r="O14" s="50"/>
      <c r="P14" s="50"/>
    </row>
    <row r="15" spans="1:16" ht="40.049999999999997" customHeight="1" x14ac:dyDescent="0.45">
      <c r="A15" s="74" t="s">
        <v>337</v>
      </c>
      <c r="B15" s="75" t="s">
        <v>129</v>
      </c>
      <c r="C15" s="92"/>
      <c r="D15" s="49">
        <f t="shared" si="0"/>
        <v>0</v>
      </c>
      <c r="E15" s="49">
        <v>0</v>
      </c>
      <c r="F15" s="49" t="s">
        <v>57</v>
      </c>
      <c r="G15" s="49">
        <v>0</v>
      </c>
      <c r="H15" s="49">
        <v>0</v>
      </c>
      <c r="I15" s="76">
        <f t="shared" si="1"/>
        <v>0</v>
      </c>
      <c r="J15" s="83">
        <f t="shared" si="2"/>
        <v>0</v>
      </c>
      <c r="K15" s="140" t="s">
        <v>525</v>
      </c>
      <c r="L15" s="142" t="s">
        <v>631</v>
      </c>
      <c r="M15" s="50"/>
      <c r="N15" s="164"/>
      <c r="O15" s="50"/>
      <c r="P15" s="50"/>
    </row>
    <row r="16" spans="1:16" ht="40.049999999999997" customHeight="1" x14ac:dyDescent="0.45">
      <c r="A16" s="74" t="s">
        <v>338</v>
      </c>
      <c r="B16" s="75" t="s">
        <v>430</v>
      </c>
      <c r="C16" s="92">
        <f>IF(UN_GlobalCompact="yes",1,)</f>
        <v>0</v>
      </c>
      <c r="D16" s="49">
        <f t="shared" si="0"/>
        <v>0</v>
      </c>
      <c r="E16" s="49">
        <v>0</v>
      </c>
      <c r="F16" s="49" t="s">
        <v>57</v>
      </c>
      <c r="G16" s="49">
        <v>0</v>
      </c>
      <c r="H16" s="49">
        <v>0</v>
      </c>
      <c r="I16" s="76">
        <f t="shared" si="1"/>
        <v>0</v>
      </c>
      <c r="J16" s="83">
        <f t="shared" si="2"/>
        <v>0</v>
      </c>
      <c r="K16" s="140" t="s">
        <v>611</v>
      </c>
      <c r="L16" s="142" t="s">
        <v>632</v>
      </c>
      <c r="M16" s="50"/>
      <c r="N16" s="164"/>
      <c r="O16" s="50"/>
      <c r="P16" s="50"/>
    </row>
    <row r="17" spans="1:16" ht="40.049999999999997" customHeight="1" x14ac:dyDescent="0.45">
      <c r="A17" s="74" t="s">
        <v>340</v>
      </c>
      <c r="B17" s="75" t="s">
        <v>431</v>
      </c>
      <c r="C17" s="93"/>
      <c r="D17" s="49">
        <f t="shared" si="0"/>
        <v>0</v>
      </c>
      <c r="E17" s="49">
        <v>0</v>
      </c>
      <c r="F17" s="49" t="s">
        <v>57</v>
      </c>
      <c r="G17" s="49">
        <v>0</v>
      </c>
      <c r="H17" s="49">
        <v>0</v>
      </c>
      <c r="I17" s="76">
        <f t="shared" si="1"/>
        <v>0</v>
      </c>
      <c r="J17" s="83">
        <f t="shared" si="2"/>
        <v>0</v>
      </c>
      <c r="K17" s="140" t="s">
        <v>611</v>
      </c>
      <c r="L17" s="142" t="s">
        <v>632</v>
      </c>
      <c r="M17" s="50"/>
      <c r="N17" s="164"/>
      <c r="O17" s="50"/>
      <c r="P17" s="50"/>
    </row>
    <row r="18" spans="1:16" s="54" customFormat="1" ht="40.049999999999997" customHeight="1" x14ac:dyDescent="0.45">
      <c r="A18" s="78" t="s">
        <v>182</v>
      </c>
      <c r="B18" s="79"/>
      <c r="C18" s="95"/>
      <c r="D18" s="52">
        <f>AVERAGE(D4:D17)*10</f>
        <v>0</v>
      </c>
      <c r="E18" s="51"/>
      <c r="F18" s="51"/>
      <c r="G18" s="51"/>
      <c r="H18" s="51"/>
      <c r="I18" s="80" t="str">
        <f>IFERROR(J18/D18,"")</f>
        <v/>
      </c>
      <c r="J18" s="84">
        <f>AVERAGE(J4:J17)*10</f>
        <v>0</v>
      </c>
      <c r="K18" s="53"/>
      <c r="L18" s="53"/>
      <c r="M18" s="53"/>
      <c r="N18" s="166"/>
      <c r="O18" s="53"/>
      <c r="P18" s="53"/>
    </row>
    <row r="19" spans="1:16" ht="13.15" x14ac:dyDescent="0.45">
      <c r="A19" s="81" t="s">
        <v>302</v>
      </c>
      <c r="B19" s="82"/>
      <c r="C19" s="96"/>
      <c r="D19" s="56">
        <f>D18/10</f>
        <v>0</v>
      </c>
      <c r="E19" s="55"/>
      <c r="F19" s="55"/>
      <c r="G19" s="55"/>
      <c r="H19" s="55"/>
      <c r="I19" s="85"/>
      <c r="J19" s="86">
        <f>J18/10</f>
        <v>0</v>
      </c>
      <c r="K19" s="57"/>
      <c r="L19" s="57"/>
      <c r="M19" s="57"/>
      <c r="N19" s="167"/>
      <c r="O19" s="57"/>
      <c r="P19" s="57"/>
    </row>
  </sheetData>
  <sheetProtection algorithmName="SHA-512" hashValue="Uksyt0//1kyhix1oJDZ8UOf0JfDNPX53ulZZSlD+Q3nyhUHBJqJseTiRYmi0JFQWH6LxIgkxn0P3b3ICwsKtXg==" saltValue="qOKF61ycW2mO3/pqoTRhdA==" spinCount="100000" sheet="1" objects="1" scenarios="1" formatRows="0"/>
  <customSheetViews>
    <customSheetView guid="{4F865F69-4110-4E3D-BDF1-E656C591F0E8}" scale="80">
      <selection activeCell="B1" sqref="B1"/>
      <pageMargins left="0.7" right="0.7" top="0.75" bottom="0.75" header="0.3" footer="0.3"/>
    </customSheetView>
  </customSheetViews>
  <hyperlinks>
    <hyperlink ref="K4:K17" r:id="rId1" display="IDC - Integrated Annual Report - 2019" xr:uid="{C9F3519A-41A6-4D6F-A238-B9CA0036D0AC}"/>
  </hyperlinks>
  <pageMargins left="0.7" right="0.7" top="0.75" bottom="0.75" header="0.3" footer="0.3"/>
  <pageSetup paperSize="9" orientation="portrait" r:id="rId2"/>
  <legacyDrawing r:id="rId3"/>
  <extLst>
    <ext xmlns:x14="http://schemas.microsoft.com/office/spreadsheetml/2009/9/main" uri="{CCE6A557-97BC-4b89-ADB6-D9C93CAAB3DF}">
      <x14:dataValidations xmlns:xm="http://schemas.microsoft.com/office/excel/2006/main" count="1">
        <x14:dataValidation type="list" allowBlank="1" showDropDown="1" showErrorMessage="1" error="Please insert 0, 1 or n.a.!" xr:uid="{00000000-0002-0000-0D00-000000000000}">
          <x14:formula1>
            <xm:f>'Data vals &amp; cals'!$A$2:$A$4</xm:f>
          </x14:formula1>
          <xm:sqref>E4:H17</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FCB3B"/>
  </sheetPr>
  <dimension ref="A1:P34"/>
  <sheetViews>
    <sheetView zoomScale="80" zoomScaleNormal="80" workbookViewId="0">
      <pane xSplit="2" ySplit="3" topLeftCell="C18" activePane="bottomRight" state="frozen"/>
      <selection activeCell="N1" sqref="N1:N1048576"/>
      <selection pane="topRight" activeCell="N1" sqref="N1:N1048576"/>
      <selection pane="bottomLeft" activeCell="N1" sqref="N1:N1048576"/>
      <selection pane="bottomRight" activeCell="B9" sqref="B9"/>
    </sheetView>
  </sheetViews>
  <sheetFormatPr defaultColWidth="9.06640625" defaultRowHeight="12.75" x14ac:dyDescent="0.45"/>
  <cols>
    <col min="1" max="1" width="4.73046875" style="58" customWidth="1"/>
    <col min="2" max="2" width="62.06640625" style="48" customWidth="1"/>
    <col min="3" max="8" width="5.73046875" style="41" customWidth="1"/>
    <col min="9" max="10" width="5.59765625" style="41" customWidth="1"/>
    <col min="11" max="13" width="20.73046875" style="41" customWidth="1"/>
    <col min="14" max="14" width="20.73046875" style="168" customWidth="1"/>
    <col min="15" max="16" width="20.73046875" style="41" customWidth="1"/>
    <col min="17" max="16384" width="9.06640625" style="41"/>
  </cols>
  <sheetData>
    <row r="1" spans="1:16" ht="20.2" customHeight="1" x14ac:dyDescent="0.45">
      <c r="A1" s="36" t="s">
        <v>184</v>
      </c>
      <c r="B1" s="37"/>
      <c r="C1" s="36" t="s">
        <v>520</v>
      </c>
      <c r="D1" s="36"/>
      <c r="E1" s="36"/>
      <c r="F1" s="36"/>
      <c r="G1" s="36"/>
      <c r="H1" s="36"/>
      <c r="I1" s="36"/>
      <c r="J1" s="36"/>
      <c r="K1" s="36"/>
      <c r="L1" s="36"/>
      <c r="M1" s="36"/>
      <c r="N1" s="156"/>
      <c r="O1" s="36"/>
      <c r="P1" s="36"/>
    </row>
    <row r="2" spans="1:16" s="44" customFormat="1" ht="146.19999999999999" customHeight="1" x14ac:dyDescent="0.4">
      <c r="A2" s="67" t="s">
        <v>82</v>
      </c>
      <c r="B2" s="68"/>
      <c r="C2" s="69" t="s">
        <v>180</v>
      </c>
      <c r="D2" s="43" t="s">
        <v>178</v>
      </c>
      <c r="E2" s="116" t="s">
        <v>54</v>
      </c>
      <c r="F2" s="116" t="s">
        <v>55</v>
      </c>
      <c r="G2" s="117" t="s">
        <v>304</v>
      </c>
      <c r="H2" s="117" t="s">
        <v>305</v>
      </c>
      <c r="I2" s="70" t="s">
        <v>181</v>
      </c>
      <c r="J2" s="70" t="s">
        <v>301</v>
      </c>
      <c r="K2" s="60" t="s">
        <v>56</v>
      </c>
      <c r="L2" s="60" t="s">
        <v>314</v>
      </c>
      <c r="M2" s="61" t="s">
        <v>522</v>
      </c>
      <c r="N2" s="153" t="s">
        <v>316</v>
      </c>
      <c r="O2" s="61" t="s">
        <v>317</v>
      </c>
      <c r="P2" s="60" t="s">
        <v>318</v>
      </c>
    </row>
    <row r="3" spans="1:16" s="47" customFormat="1" ht="30" customHeight="1" x14ac:dyDescent="0.45">
      <c r="A3" s="71" t="s">
        <v>566</v>
      </c>
      <c r="B3" s="72"/>
      <c r="C3" s="73"/>
      <c r="D3" s="45"/>
      <c r="E3" s="45"/>
      <c r="F3" s="45"/>
      <c r="G3" s="45"/>
      <c r="H3" s="45"/>
      <c r="I3" s="73"/>
      <c r="J3" s="73"/>
      <c r="K3" s="46"/>
      <c r="L3" s="46"/>
      <c r="M3" s="46"/>
      <c r="N3" s="163"/>
      <c r="O3" s="46"/>
      <c r="P3" s="46"/>
    </row>
    <row r="4" spans="1:16" ht="57.4" customHeight="1" x14ac:dyDescent="0.45">
      <c r="A4" s="74" t="s">
        <v>320</v>
      </c>
      <c r="B4" s="75" t="s">
        <v>246</v>
      </c>
      <c r="C4" s="92"/>
      <c r="D4" s="49">
        <v>1</v>
      </c>
      <c r="E4" s="49">
        <v>1</v>
      </c>
      <c r="F4" s="49">
        <v>1</v>
      </c>
      <c r="G4" s="49">
        <v>1</v>
      </c>
      <c r="H4" s="49" t="s">
        <v>57</v>
      </c>
      <c r="I4" s="76">
        <f t="shared" ref="I4:I25" si="0">IF(AND(D4=0,SUM(E4:H4)&gt;0),"ERROR",IF(D4="n.a.","n.a.",IF(D4=0,0,IF(COUNTIF(E4:H4,"n.a.")=4,"n.a.",IF(COUNTIF(E4:H4,1)=4,1,0.5+(((COUNTIF(E4:H4,"1"))/(4-COUNTIF(E4:H4,"n.a.")))*0.5))))))</f>
        <v>1</v>
      </c>
      <c r="J4" s="83">
        <f>IF(I4="n.a.",D4,D4*I4)</f>
        <v>1</v>
      </c>
      <c r="K4" s="140" t="s">
        <v>525</v>
      </c>
      <c r="L4" s="142" t="s">
        <v>669</v>
      </c>
      <c r="M4" s="50"/>
      <c r="N4" s="164"/>
      <c r="O4" s="50"/>
      <c r="P4" s="50"/>
    </row>
    <row r="5" spans="1:16" ht="40.049999999999997" customHeight="1" x14ac:dyDescent="0.45">
      <c r="A5" s="74" t="s">
        <v>321</v>
      </c>
      <c r="B5" s="75" t="s">
        <v>247</v>
      </c>
      <c r="C5" s="92"/>
      <c r="D5" s="49">
        <f t="shared" ref="D5:D25" si="1">IF(C5="",0,C5)</f>
        <v>0</v>
      </c>
      <c r="E5" s="49">
        <v>0</v>
      </c>
      <c r="F5" s="49">
        <v>0</v>
      </c>
      <c r="G5" s="49">
        <v>0</v>
      </c>
      <c r="H5" s="49">
        <v>0</v>
      </c>
      <c r="I5" s="76">
        <f t="shared" si="0"/>
        <v>0</v>
      </c>
      <c r="J5" s="83">
        <f>IF(I5="n.a.",D5,D5*I5)</f>
        <v>0</v>
      </c>
      <c r="K5" s="50"/>
      <c r="L5" s="142" t="s">
        <v>564</v>
      </c>
      <c r="M5" s="50"/>
      <c r="N5" s="164"/>
      <c r="O5" s="50"/>
      <c r="P5" s="50"/>
    </row>
    <row r="6" spans="1:16" ht="40.049999999999997" customHeight="1" x14ac:dyDescent="0.45">
      <c r="A6" s="74" t="s">
        <v>322</v>
      </c>
      <c r="B6" s="75" t="s">
        <v>170</v>
      </c>
      <c r="C6" s="92"/>
      <c r="D6" s="49" t="s">
        <v>57</v>
      </c>
      <c r="E6" s="49" t="s">
        <v>57</v>
      </c>
      <c r="F6" s="49" t="s">
        <v>57</v>
      </c>
      <c r="G6" s="49" t="s">
        <v>57</v>
      </c>
      <c r="H6" s="49" t="s">
        <v>57</v>
      </c>
      <c r="I6" s="76" t="str">
        <f t="shared" si="0"/>
        <v>n.a.</v>
      </c>
      <c r="J6" s="83" t="str">
        <f t="shared" ref="J6:J25" si="2">IF(I6="n.a.",D6,D6*I6)</f>
        <v>n.a.</v>
      </c>
      <c r="K6" s="50"/>
      <c r="L6" s="142" t="s">
        <v>557</v>
      </c>
      <c r="M6" s="50"/>
      <c r="N6" s="164"/>
      <c r="O6" s="50"/>
      <c r="P6" s="50"/>
    </row>
    <row r="7" spans="1:16" ht="40.049999999999997" customHeight="1" x14ac:dyDescent="0.45">
      <c r="A7" s="74" t="s">
        <v>324</v>
      </c>
      <c r="B7" s="75" t="s">
        <v>171</v>
      </c>
      <c r="C7" s="92"/>
      <c r="D7" s="49">
        <f t="shared" si="1"/>
        <v>0</v>
      </c>
      <c r="E7" s="49" t="s">
        <v>57</v>
      </c>
      <c r="F7" s="49" t="s">
        <v>57</v>
      </c>
      <c r="G7" s="49">
        <v>0</v>
      </c>
      <c r="H7" s="49">
        <v>0</v>
      </c>
      <c r="I7" s="76">
        <f t="shared" si="0"/>
        <v>0</v>
      </c>
      <c r="J7" s="83">
        <f t="shared" si="2"/>
        <v>0</v>
      </c>
      <c r="K7" s="147" t="s">
        <v>554</v>
      </c>
      <c r="L7" s="142" t="s">
        <v>582</v>
      </c>
      <c r="M7" s="50"/>
      <c r="N7" s="164"/>
      <c r="O7" s="50"/>
      <c r="P7" s="50"/>
    </row>
    <row r="8" spans="1:16" ht="40.049999999999997" customHeight="1" x14ac:dyDescent="0.45">
      <c r="A8" s="74" t="s">
        <v>325</v>
      </c>
      <c r="B8" s="75" t="s">
        <v>493</v>
      </c>
      <c r="C8" s="92"/>
      <c r="D8" s="49">
        <f t="shared" si="1"/>
        <v>0</v>
      </c>
      <c r="E8" s="49">
        <v>0</v>
      </c>
      <c r="F8" s="49" t="s">
        <v>57</v>
      </c>
      <c r="G8" s="49" t="s">
        <v>57</v>
      </c>
      <c r="H8" s="49" t="s">
        <v>57</v>
      </c>
      <c r="I8" s="76">
        <f t="shared" si="0"/>
        <v>0</v>
      </c>
      <c r="J8" s="83">
        <f t="shared" si="2"/>
        <v>0</v>
      </c>
      <c r="K8" s="50"/>
      <c r="L8" s="142" t="s">
        <v>560</v>
      </c>
      <c r="M8" s="50"/>
      <c r="N8" s="164"/>
      <c r="O8" s="50"/>
      <c r="P8" s="50"/>
    </row>
    <row r="9" spans="1:16" ht="49.9" customHeight="1" x14ac:dyDescent="0.45">
      <c r="A9" s="74" t="s">
        <v>327</v>
      </c>
      <c r="B9" s="75" t="s">
        <v>494</v>
      </c>
      <c r="C9" s="92"/>
      <c r="D9" s="49">
        <f t="shared" si="1"/>
        <v>0</v>
      </c>
      <c r="E9" s="49" t="s">
        <v>57</v>
      </c>
      <c r="F9" s="49">
        <v>0</v>
      </c>
      <c r="G9" s="49" t="s">
        <v>57</v>
      </c>
      <c r="H9" s="49" t="s">
        <v>57</v>
      </c>
      <c r="I9" s="76">
        <f t="shared" si="0"/>
        <v>0</v>
      </c>
      <c r="J9" s="83">
        <f t="shared" si="2"/>
        <v>0</v>
      </c>
      <c r="K9" s="50"/>
      <c r="L9" s="142" t="s">
        <v>567</v>
      </c>
      <c r="M9" s="50"/>
      <c r="N9" s="164"/>
      <c r="O9" s="50"/>
      <c r="P9" s="50"/>
    </row>
    <row r="10" spans="1:16" ht="40.049999999999997" customHeight="1" x14ac:dyDescent="0.45">
      <c r="A10" s="74" t="s">
        <v>329</v>
      </c>
      <c r="B10" s="75" t="s">
        <v>495</v>
      </c>
      <c r="C10" s="92"/>
      <c r="D10" s="49">
        <v>1</v>
      </c>
      <c r="E10" s="49">
        <v>1</v>
      </c>
      <c r="F10" s="49">
        <v>1</v>
      </c>
      <c r="G10" s="49">
        <v>0</v>
      </c>
      <c r="H10" s="49" t="s">
        <v>57</v>
      </c>
      <c r="I10" s="76">
        <f t="shared" si="0"/>
        <v>0.83333333333333326</v>
      </c>
      <c r="J10" s="83">
        <f t="shared" si="2"/>
        <v>0.83333333333333326</v>
      </c>
      <c r="K10" s="140" t="s">
        <v>525</v>
      </c>
      <c r="L10" s="142" t="s">
        <v>610</v>
      </c>
      <c r="M10" s="50"/>
      <c r="N10" s="164"/>
      <c r="O10" s="50"/>
      <c r="P10" s="50"/>
    </row>
    <row r="11" spans="1:16" ht="40.049999999999997" customHeight="1" x14ac:dyDescent="0.45">
      <c r="A11" s="74" t="s">
        <v>330</v>
      </c>
      <c r="B11" s="75" t="s">
        <v>496</v>
      </c>
      <c r="C11" s="92"/>
      <c r="D11" s="49">
        <f t="shared" si="1"/>
        <v>0</v>
      </c>
      <c r="E11" s="49">
        <v>0</v>
      </c>
      <c r="F11" s="49">
        <v>0</v>
      </c>
      <c r="G11" s="49">
        <v>0</v>
      </c>
      <c r="H11" s="49">
        <v>0</v>
      </c>
      <c r="I11" s="76">
        <f t="shared" si="0"/>
        <v>0</v>
      </c>
      <c r="J11" s="83">
        <f t="shared" si="2"/>
        <v>0</v>
      </c>
      <c r="K11" s="50"/>
      <c r="L11" s="142" t="s">
        <v>561</v>
      </c>
      <c r="M11" s="50"/>
      <c r="N11" s="164"/>
      <c r="O11" s="50"/>
      <c r="P11" s="50"/>
    </row>
    <row r="12" spans="1:16" ht="40.049999999999997" customHeight="1" x14ac:dyDescent="0.45">
      <c r="A12" s="74" t="s">
        <v>332</v>
      </c>
      <c r="B12" s="75" t="s">
        <v>497</v>
      </c>
      <c r="C12" s="92"/>
      <c r="D12" s="49">
        <f t="shared" si="1"/>
        <v>0</v>
      </c>
      <c r="E12" s="49">
        <v>0</v>
      </c>
      <c r="F12" s="49">
        <v>0</v>
      </c>
      <c r="G12" s="49">
        <v>0</v>
      </c>
      <c r="H12" s="49">
        <v>0</v>
      </c>
      <c r="I12" s="76">
        <f t="shared" si="0"/>
        <v>0</v>
      </c>
      <c r="J12" s="83">
        <f t="shared" si="2"/>
        <v>0</v>
      </c>
      <c r="K12" s="140" t="s">
        <v>525</v>
      </c>
      <c r="L12" s="142" t="s">
        <v>670</v>
      </c>
      <c r="M12" s="50"/>
      <c r="N12" s="164"/>
      <c r="O12" s="50"/>
      <c r="P12" s="50"/>
    </row>
    <row r="13" spans="1:16" ht="40.049999999999997" customHeight="1" x14ac:dyDescent="0.45">
      <c r="A13" s="74" t="s">
        <v>334</v>
      </c>
      <c r="B13" s="75" t="s">
        <v>303</v>
      </c>
      <c r="C13" s="92"/>
      <c r="D13" s="49">
        <f t="shared" si="1"/>
        <v>0</v>
      </c>
      <c r="E13" s="49">
        <v>0</v>
      </c>
      <c r="F13" s="49">
        <v>0</v>
      </c>
      <c r="G13" s="49">
        <v>0</v>
      </c>
      <c r="H13" s="49">
        <v>0</v>
      </c>
      <c r="I13" s="76">
        <f t="shared" si="0"/>
        <v>0</v>
      </c>
      <c r="J13" s="83">
        <f t="shared" si="2"/>
        <v>0</v>
      </c>
      <c r="K13" s="140" t="s">
        <v>525</v>
      </c>
      <c r="L13" s="142" t="s">
        <v>671</v>
      </c>
      <c r="M13" s="50"/>
      <c r="N13" s="164"/>
      <c r="O13" s="50"/>
      <c r="P13" s="50"/>
    </row>
    <row r="14" spans="1:16" ht="40.049999999999997" customHeight="1" x14ac:dyDescent="0.45">
      <c r="A14" s="74" t="s">
        <v>336</v>
      </c>
      <c r="B14" s="75" t="s">
        <v>498</v>
      </c>
      <c r="C14" s="92"/>
      <c r="D14" s="49">
        <v>1</v>
      </c>
      <c r="E14" s="49">
        <v>1</v>
      </c>
      <c r="F14" s="49">
        <v>1</v>
      </c>
      <c r="G14" s="49">
        <v>1</v>
      </c>
      <c r="H14" s="49" t="s">
        <v>57</v>
      </c>
      <c r="I14" s="76">
        <f t="shared" si="0"/>
        <v>1</v>
      </c>
      <c r="J14" s="83">
        <f t="shared" si="2"/>
        <v>1</v>
      </c>
      <c r="K14" s="140" t="s">
        <v>525</v>
      </c>
      <c r="L14" s="142" t="s">
        <v>672</v>
      </c>
      <c r="M14" s="50"/>
      <c r="N14" s="164"/>
      <c r="O14" s="50"/>
      <c r="P14" s="50"/>
    </row>
    <row r="15" spans="1:16" ht="40.049999999999997" customHeight="1" x14ac:dyDescent="0.45">
      <c r="A15" s="74" t="s">
        <v>337</v>
      </c>
      <c r="B15" s="75" t="s">
        <v>499</v>
      </c>
      <c r="C15" s="92"/>
      <c r="D15" s="49">
        <f t="shared" si="1"/>
        <v>0</v>
      </c>
      <c r="E15" s="49">
        <v>0</v>
      </c>
      <c r="F15" s="49">
        <v>0</v>
      </c>
      <c r="G15" s="49">
        <v>0</v>
      </c>
      <c r="H15" s="49">
        <v>0</v>
      </c>
      <c r="I15" s="76">
        <f t="shared" si="0"/>
        <v>0</v>
      </c>
      <c r="J15" s="83">
        <f t="shared" si="2"/>
        <v>0</v>
      </c>
      <c r="K15" s="140" t="s">
        <v>525</v>
      </c>
      <c r="L15" s="142" t="s">
        <v>673</v>
      </c>
      <c r="M15" s="50"/>
      <c r="N15" s="164"/>
      <c r="O15" s="50"/>
      <c r="P15" s="50"/>
    </row>
    <row r="16" spans="1:16" ht="40.049999999999997" customHeight="1" x14ac:dyDescent="0.45">
      <c r="A16" s="74" t="s">
        <v>338</v>
      </c>
      <c r="B16" s="75" t="s">
        <v>500</v>
      </c>
      <c r="C16" s="92"/>
      <c r="D16" s="49">
        <f t="shared" si="1"/>
        <v>0</v>
      </c>
      <c r="E16" s="49">
        <v>0</v>
      </c>
      <c r="F16" s="49">
        <v>0</v>
      </c>
      <c r="G16" s="49">
        <v>0</v>
      </c>
      <c r="H16" s="49">
        <v>0</v>
      </c>
      <c r="I16" s="76">
        <f t="shared" si="0"/>
        <v>0</v>
      </c>
      <c r="J16" s="83">
        <f t="shared" si="2"/>
        <v>0</v>
      </c>
      <c r="K16" s="140" t="s">
        <v>525</v>
      </c>
      <c r="L16" s="142" t="s">
        <v>674</v>
      </c>
      <c r="M16" s="50"/>
      <c r="N16" s="164"/>
      <c r="O16" s="50"/>
      <c r="P16" s="50"/>
    </row>
    <row r="17" spans="1:16" ht="47.65" customHeight="1" x14ac:dyDescent="0.45">
      <c r="A17" s="74" t="s">
        <v>340</v>
      </c>
      <c r="B17" s="75" t="s">
        <v>248</v>
      </c>
      <c r="C17" s="93"/>
      <c r="D17" s="49">
        <f t="shared" si="1"/>
        <v>0</v>
      </c>
      <c r="E17" s="49">
        <v>0</v>
      </c>
      <c r="F17" s="49">
        <v>0</v>
      </c>
      <c r="G17" s="49">
        <v>0</v>
      </c>
      <c r="H17" s="49">
        <v>0</v>
      </c>
      <c r="I17" s="76">
        <f t="shared" si="0"/>
        <v>0</v>
      </c>
      <c r="J17" s="83">
        <f t="shared" si="2"/>
        <v>0</v>
      </c>
      <c r="K17" s="50"/>
      <c r="L17" s="142" t="s">
        <v>560</v>
      </c>
      <c r="M17" s="50"/>
      <c r="N17" s="164"/>
      <c r="O17" s="50"/>
      <c r="P17" s="50"/>
    </row>
    <row r="18" spans="1:16" ht="40.049999999999997" customHeight="1" x14ac:dyDescent="0.45">
      <c r="A18" s="74" t="s">
        <v>341</v>
      </c>
      <c r="B18" s="75" t="s">
        <v>124</v>
      </c>
      <c r="C18" s="93"/>
      <c r="D18" s="49">
        <f t="shared" si="1"/>
        <v>0</v>
      </c>
      <c r="E18" s="49" t="s">
        <v>57</v>
      </c>
      <c r="F18" s="49" t="s">
        <v>57</v>
      </c>
      <c r="G18" s="49">
        <v>0</v>
      </c>
      <c r="H18" s="49">
        <v>0</v>
      </c>
      <c r="I18" s="76">
        <f t="shared" si="0"/>
        <v>0</v>
      </c>
      <c r="J18" s="83">
        <f t="shared" si="2"/>
        <v>0</v>
      </c>
      <c r="K18" s="50"/>
      <c r="L18" s="142" t="s">
        <v>560</v>
      </c>
      <c r="M18" s="50"/>
      <c r="N18" s="164"/>
      <c r="O18" s="50"/>
      <c r="P18" s="50"/>
    </row>
    <row r="19" spans="1:16" ht="40.049999999999997" customHeight="1" x14ac:dyDescent="0.45">
      <c r="A19" s="74" t="s">
        <v>349</v>
      </c>
      <c r="B19" s="75" t="s">
        <v>501</v>
      </c>
      <c r="C19" s="93"/>
      <c r="D19" s="49">
        <v>1</v>
      </c>
      <c r="E19" s="49" t="s">
        <v>57</v>
      </c>
      <c r="F19" s="49" t="s">
        <v>57</v>
      </c>
      <c r="G19" s="49" t="s">
        <v>57</v>
      </c>
      <c r="H19" s="49" t="s">
        <v>57</v>
      </c>
      <c r="I19" s="76" t="str">
        <f t="shared" si="0"/>
        <v>n.a.</v>
      </c>
      <c r="J19" s="83">
        <f t="shared" si="2"/>
        <v>1</v>
      </c>
      <c r="K19" s="147" t="s">
        <v>554</v>
      </c>
      <c r="L19" s="142" t="s">
        <v>675</v>
      </c>
      <c r="M19" s="142"/>
      <c r="N19" s="164"/>
      <c r="O19" s="50"/>
      <c r="P19" s="50"/>
    </row>
    <row r="20" spans="1:16" ht="40.049999999999997" customHeight="1" x14ac:dyDescent="0.45">
      <c r="A20" s="74" t="s">
        <v>350</v>
      </c>
      <c r="B20" s="75" t="s">
        <v>502</v>
      </c>
      <c r="C20" s="93"/>
      <c r="D20" s="49">
        <f t="shared" si="1"/>
        <v>0</v>
      </c>
      <c r="E20" s="49" t="s">
        <v>57</v>
      </c>
      <c r="F20" s="49" t="s">
        <v>57</v>
      </c>
      <c r="G20" s="49" t="s">
        <v>57</v>
      </c>
      <c r="H20" s="49" t="s">
        <v>57</v>
      </c>
      <c r="I20" s="76">
        <f t="shared" si="0"/>
        <v>0</v>
      </c>
      <c r="J20" s="83">
        <f t="shared" si="2"/>
        <v>0</v>
      </c>
      <c r="K20" s="147" t="s">
        <v>554</v>
      </c>
      <c r="L20" s="142" t="s">
        <v>676</v>
      </c>
      <c r="M20" s="50"/>
      <c r="N20" s="164"/>
      <c r="O20" s="50"/>
      <c r="P20" s="50"/>
    </row>
    <row r="21" spans="1:16" ht="40.049999999999997" customHeight="1" x14ac:dyDescent="0.45">
      <c r="A21" s="74" t="s">
        <v>351</v>
      </c>
      <c r="B21" s="75" t="s">
        <v>503</v>
      </c>
      <c r="C21" s="93"/>
      <c r="D21" s="49">
        <f t="shared" si="1"/>
        <v>0</v>
      </c>
      <c r="E21" s="49" t="s">
        <v>57</v>
      </c>
      <c r="F21" s="49" t="s">
        <v>57</v>
      </c>
      <c r="G21" s="49" t="s">
        <v>57</v>
      </c>
      <c r="H21" s="49" t="s">
        <v>57</v>
      </c>
      <c r="I21" s="76">
        <f t="shared" si="0"/>
        <v>0</v>
      </c>
      <c r="J21" s="83">
        <f t="shared" si="2"/>
        <v>0</v>
      </c>
      <c r="K21" s="140" t="s">
        <v>525</v>
      </c>
      <c r="L21" s="142" t="s">
        <v>677</v>
      </c>
      <c r="M21" s="50"/>
      <c r="N21" s="164"/>
      <c r="O21" s="50"/>
      <c r="P21" s="50"/>
    </row>
    <row r="22" spans="1:16" ht="40.049999999999997" customHeight="1" x14ac:dyDescent="0.45">
      <c r="A22" s="74" t="s">
        <v>352</v>
      </c>
      <c r="B22" s="75" t="s">
        <v>39</v>
      </c>
      <c r="C22" s="93"/>
      <c r="D22" s="49">
        <f t="shared" si="1"/>
        <v>0</v>
      </c>
      <c r="E22" s="49" t="s">
        <v>57</v>
      </c>
      <c r="F22" s="49" t="s">
        <v>57</v>
      </c>
      <c r="G22" s="49" t="s">
        <v>57</v>
      </c>
      <c r="H22" s="49" t="s">
        <v>57</v>
      </c>
      <c r="I22" s="76">
        <f t="shared" si="0"/>
        <v>0</v>
      </c>
      <c r="J22" s="83">
        <f t="shared" si="2"/>
        <v>0</v>
      </c>
      <c r="K22" s="50"/>
      <c r="L22" s="142" t="s">
        <v>568</v>
      </c>
      <c r="M22" s="50"/>
      <c r="N22" s="164"/>
      <c r="O22" s="50"/>
      <c r="P22" s="50"/>
    </row>
    <row r="23" spans="1:16" ht="48.4" customHeight="1" x14ac:dyDescent="0.45">
      <c r="A23" s="74" t="s">
        <v>353</v>
      </c>
      <c r="B23" s="75" t="s">
        <v>504</v>
      </c>
      <c r="C23" s="93"/>
      <c r="D23" s="49">
        <f t="shared" si="1"/>
        <v>0</v>
      </c>
      <c r="E23" s="49" t="s">
        <v>57</v>
      </c>
      <c r="F23" s="49" t="s">
        <v>57</v>
      </c>
      <c r="G23" s="49" t="s">
        <v>57</v>
      </c>
      <c r="H23" s="49" t="s">
        <v>57</v>
      </c>
      <c r="I23" s="76">
        <f t="shared" si="0"/>
        <v>0</v>
      </c>
      <c r="J23" s="83">
        <f t="shared" si="2"/>
        <v>0</v>
      </c>
      <c r="K23" s="50"/>
      <c r="L23" s="142" t="s">
        <v>635</v>
      </c>
      <c r="M23" s="50"/>
      <c r="N23" s="164"/>
      <c r="O23" s="50"/>
      <c r="P23" s="50"/>
    </row>
    <row r="24" spans="1:16" ht="40.049999999999997" customHeight="1" x14ac:dyDescent="0.45">
      <c r="A24" s="74" t="s">
        <v>354</v>
      </c>
      <c r="B24" s="75" t="s">
        <v>505</v>
      </c>
      <c r="C24" s="93"/>
      <c r="D24" s="49">
        <f t="shared" ref="D24" si="3">IF(C24="",0,C24)</f>
        <v>0</v>
      </c>
      <c r="E24" s="49" t="s">
        <v>57</v>
      </c>
      <c r="F24" s="49" t="s">
        <v>57</v>
      </c>
      <c r="G24" s="49" t="s">
        <v>57</v>
      </c>
      <c r="H24" s="49" t="s">
        <v>57</v>
      </c>
      <c r="I24" s="76">
        <f t="shared" ref="I24" si="4">IF(AND(D24=0,SUM(E24:H24)&gt;0),"ERROR",IF(D24="n.a.","n.a.",IF(D24=0,0,IF(COUNTIF(E24:H24,"n.a.")=4,"n.a.",IF(COUNTIF(E24:H24,1)=4,1,0.5+(((COUNTIF(E24:H24,"1"))/(4-COUNTIF(E24:H24,"n.a.")))*0.5))))))</f>
        <v>0</v>
      </c>
      <c r="J24" s="83">
        <f t="shared" ref="J24" si="5">IF(I24="n.a.",D24,D24*I24)</f>
        <v>0</v>
      </c>
      <c r="K24" s="50"/>
      <c r="L24" s="142" t="s">
        <v>635</v>
      </c>
      <c r="M24" s="50"/>
      <c r="N24" s="164"/>
      <c r="O24" s="50"/>
      <c r="P24" s="50"/>
    </row>
    <row r="25" spans="1:16" ht="40.049999999999997" customHeight="1" x14ac:dyDescent="0.45">
      <c r="A25" s="74" t="s">
        <v>356</v>
      </c>
      <c r="B25" s="75" t="s">
        <v>506</v>
      </c>
      <c r="C25" s="93"/>
      <c r="D25" s="49">
        <f t="shared" si="1"/>
        <v>0</v>
      </c>
      <c r="E25" s="49" t="s">
        <v>57</v>
      </c>
      <c r="F25" s="49" t="s">
        <v>57</v>
      </c>
      <c r="G25" s="49" t="s">
        <v>57</v>
      </c>
      <c r="H25" s="49" t="s">
        <v>57</v>
      </c>
      <c r="I25" s="76">
        <f t="shared" si="0"/>
        <v>0</v>
      </c>
      <c r="J25" s="83">
        <f t="shared" si="2"/>
        <v>0</v>
      </c>
      <c r="K25" s="50"/>
      <c r="L25" s="142" t="s">
        <v>569</v>
      </c>
      <c r="M25" s="50"/>
      <c r="N25" s="164"/>
      <c r="O25" s="50"/>
      <c r="P25" s="50"/>
    </row>
    <row r="26" spans="1:16" s="54" customFormat="1" ht="40.049999999999997" customHeight="1" x14ac:dyDescent="0.45">
      <c r="A26" s="78" t="s">
        <v>182</v>
      </c>
      <c r="B26" s="79"/>
      <c r="C26" s="95"/>
      <c r="D26" s="52">
        <f>AVERAGE(D4:D25)*10</f>
        <v>1.9047619047619047</v>
      </c>
      <c r="E26" s="51"/>
      <c r="F26" s="51"/>
      <c r="G26" s="51"/>
      <c r="H26" s="51"/>
      <c r="I26" s="80">
        <f>IFERROR(J26/D26,"")</f>
        <v>0.95833333333333337</v>
      </c>
      <c r="J26" s="84">
        <f>AVERAGE(J4:J25)*10</f>
        <v>1.8253968253968254</v>
      </c>
      <c r="K26" s="53"/>
      <c r="L26" s="53"/>
      <c r="M26" s="53"/>
      <c r="N26" s="166"/>
      <c r="O26" s="53"/>
      <c r="P26" s="53"/>
    </row>
    <row r="27" spans="1:16" ht="13.15" x14ac:dyDescent="0.45">
      <c r="A27" s="81" t="s">
        <v>302</v>
      </c>
      <c r="B27" s="82"/>
      <c r="C27" s="96"/>
      <c r="D27" s="56">
        <f>D26/10</f>
        <v>0.19047619047619047</v>
      </c>
      <c r="E27" s="55"/>
      <c r="F27" s="55"/>
      <c r="G27" s="55"/>
      <c r="H27" s="55"/>
      <c r="I27" s="85"/>
      <c r="J27" s="86">
        <f>J26/10</f>
        <v>0.18253968253968253</v>
      </c>
      <c r="K27" s="57"/>
      <c r="L27" s="57"/>
      <c r="M27" s="57"/>
      <c r="N27" s="167"/>
      <c r="O27" s="57"/>
      <c r="P27" s="57"/>
    </row>
    <row r="33" spans="14:14" s="41" customFormat="1" x14ac:dyDescent="0.45">
      <c r="N33" s="168"/>
    </row>
    <row r="34" spans="14:14" s="41" customFormat="1" x14ac:dyDescent="0.45">
      <c r="N34" s="168"/>
    </row>
  </sheetData>
  <sheetProtection algorithmName="SHA-512" hashValue="ZJ1Hjq8+crQocMN3A/35Ch94AI3LZMd4mtMAx1XckMsBL4JJE7S+M9yBdaxuJrUdJ11V9iwCwsFwjWD/cZU1Bg==" saltValue="DHibLWZJjQ46SBXO1wn3Rw==" spinCount="100000" sheet="1" objects="1" scenarios="1" formatRows="0"/>
  <customSheetViews>
    <customSheetView guid="{4F865F69-4110-4E3D-BDF1-E656C591F0E8}" scale="80">
      <pane xSplit="2" ySplit="1" topLeftCell="C2" activePane="bottomRight" state="frozen"/>
      <selection pane="bottomRight" activeCell="C1" sqref="C1"/>
      <pageMargins left="0.7" right="0.7" top="0.75" bottom="0.75" header="0.3" footer="0.3"/>
      <pageSetup orientation="portrait" r:id="rId1"/>
    </customSheetView>
  </customSheetViews>
  <hyperlinks>
    <hyperlink ref="K21" r:id="rId2" xr:uid="{85D09782-F137-4DAB-8ECC-16D1BC3623DA}"/>
    <hyperlink ref="K12:K16" r:id="rId3" display="IDC - Integrated Annual Report - 2019" xr:uid="{58314501-CB6C-4C85-85FD-8D5964A4DFCB}"/>
    <hyperlink ref="K10" r:id="rId4" xr:uid="{870C580F-3DE9-40F1-82AA-169139799DA1}"/>
    <hyperlink ref="K4" r:id="rId5" xr:uid="{00D1837B-B18D-45DA-A01C-9C3C3488FFAB}"/>
    <hyperlink ref="K7" r:id="rId6" xr:uid="{4E4CCAD4-862C-4056-8ACD-AC1A75BE1F6B}"/>
    <hyperlink ref="K19:K20" r:id="rId7" display="IDC - IR 2019 Additional Online Information" xr:uid="{DDCB897E-83DF-42EB-850E-A743B959EA3D}"/>
  </hyperlinks>
  <pageMargins left="0.7" right="0.7" top="0.75" bottom="0.75" header="0.3" footer="0.3"/>
  <pageSetup orientation="portrait" r:id="rId8"/>
  <legacyDrawing r:id="rId9"/>
  <extLst>
    <ext xmlns:x14="http://schemas.microsoft.com/office/spreadsheetml/2009/9/main" uri="{CCE6A557-97BC-4b89-ADB6-D9C93CAAB3DF}">
      <x14:dataValidations xmlns:xm="http://schemas.microsoft.com/office/excel/2006/main" count="1">
        <x14:dataValidation type="list" allowBlank="1" showDropDown="1" showErrorMessage="1" error="Please insert 0, 1 or n.a.!" xr:uid="{00000000-0002-0000-1900-000000000000}">
          <x14:formula1>
            <xm:f>'Data vals &amp; cals'!$A$2:$A$4</xm:f>
          </x14:formula1>
          <xm:sqref>E4:H25</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0000"/>
  </sheetPr>
  <dimension ref="A1:A4"/>
  <sheetViews>
    <sheetView workbookViewId="0">
      <selection activeCell="V35" sqref="V35"/>
    </sheetView>
  </sheetViews>
  <sheetFormatPr defaultColWidth="9.06640625" defaultRowHeight="13.5" x14ac:dyDescent="0.35"/>
  <cols>
    <col min="1" max="16384" width="9.06640625" style="10"/>
  </cols>
  <sheetData>
    <row r="1" spans="1:1" ht="13.9" x14ac:dyDescent="0.4">
      <c r="A1" s="9" t="s">
        <v>300</v>
      </c>
    </row>
    <row r="2" spans="1:1" x14ac:dyDescent="0.35">
      <c r="A2" s="10" t="s">
        <v>57</v>
      </c>
    </row>
    <row r="3" spans="1:1" x14ac:dyDescent="0.35">
      <c r="A3" s="10">
        <v>1</v>
      </c>
    </row>
    <row r="4" spans="1:1" x14ac:dyDescent="0.35">
      <c r="A4" s="10">
        <v>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585855"/>
  </sheetPr>
  <dimension ref="A1:AG43"/>
  <sheetViews>
    <sheetView zoomScale="80" zoomScaleNormal="80" workbookViewId="0">
      <pane ySplit="2" topLeftCell="A3" activePane="bottomLeft" state="frozen"/>
      <selection activeCell="N1" sqref="N1:N1048576"/>
      <selection pane="bottomLeft" activeCell="L6" sqref="L6"/>
    </sheetView>
  </sheetViews>
  <sheetFormatPr defaultColWidth="9.06640625" defaultRowHeight="14.25" x14ac:dyDescent="0.45"/>
  <cols>
    <col min="1" max="1" width="30.73046875" style="11" customWidth="1"/>
    <col min="2" max="10" width="5.73046875" style="18" customWidth="1"/>
    <col min="11" max="11" width="30.73046875" style="11" customWidth="1"/>
    <col min="12" max="12" width="18.59765625" style="158" customWidth="1"/>
    <col min="13" max="13" width="18.59765625" style="28" customWidth="1"/>
    <col min="14" max="14" width="45.59765625" style="11" customWidth="1"/>
    <col min="15" max="15" width="9.59765625" style="18" customWidth="1"/>
    <col min="16" max="19" width="5.73046875" style="18" customWidth="1"/>
    <col min="20" max="20" width="19.33203125" style="11" customWidth="1"/>
    <col min="21" max="21" width="25.73046875" style="11" customWidth="1"/>
    <col min="22" max="22" width="18.59765625" style="158" customWidth="1"/>
    <col min="23" max="23" width="18.59765625" style="28" customWidth="1"/>
    <col min="24" max="16384" width="9.06640625" style="11"/>
  </cols>
  <sheetData>
    <row r="1" spans="1:33" s="21" customFormat="1" ht="17.649999999999999" x14ac:dyDescent="0.45">
      <c r="A1" s="22" t="s">
        <v>283</v>
      </c>
      <c r="B1" s="177" t="s">
        <v>319</v>
      </c>
      <c r="C1" s="177"/>
      <c r="D1" s="177"/>
      <c r="E1" s="177"/>
      <c r="F1" s="177"/>
      <c r="G1" s="177"/>
      <c r="H1" s="177"/>
      <c r="I1" s="177"/>
      <c r="J1" s="177"/>
      <c r="K1" s="22"/>
      <c r="L1" s="156"/>
      <c r="M1" s="36"/>
      <c r="N1" s="22" t="s">
        <v>180</v>
      </c>
      <c r="O1" s="23"/>
      <c r="P1" s="178" t="s">
        <v>319</v>
      </c>
      <c r="Q1" s="178"/>
      <c r="R1" s="178"/>
      <c r="S1" s="178"/>
      <c r="T1" s="22"/>
      <c r="U1" s="22"/>
      <c r="V1" s="156"/>
      <c r="W1" s="36"/>
      <c r="X1" s="20"/>
      <c r="Y1" s="20"/>
      <c r="Z1" s="20"/>
      <c r="AA1" s="20"/>
      <c r="AB1" s="20"/>
      <c r="AC1" s="20"/>
      <c r="AD1" s="20"/>
      <c r="AE1" s="20"/>
      <c r="AF1" s="20"/>
      <c r="AG1" s="20"/>
    </row>
    <row r="2" spans="1:33" s="16" customFormat="1" ht="140.19999999999999" customHeight="1" x14ac:dyDescent="0.4">
      <c r="A2" s="12" t="s">
        <v>179</v>
      </c>
      <c r="B2" s="25" t="s">
        <v>54</v>
      </c>
      <c r="C2" s="25" t="s">
        <v>55</v>
      </c>
      <c r="D2" s="26" t="s">
        <v>705</v>
      </c>
      <c r="E2" s="26" t="s">
        <v>305</v>
      </c>
      <c r="F2" s="26" t="s">
        <v>287</v>
      </c>
      <c r="G2" s="26" t="s">
        <v>288</v>
      </c>
      <c r="H2" s="26" t="s">
        <v>289</v>
      </c>
      <c r="I2" s="26" t="s">
        <v>295</v>
      </c>
      <c r="J2" s="26" t="s">
        <v>290</v>
      </c>
      <c r="K2" s="13" t="s">
        <v>306</v>
      </c>
      <c r="L2" s="153" t="s">
        <v>316</v>
      </c>
      <c r="M2" s="61" t="s">
        <v>317</v>
      </c>
      <c r="N2" s="12" t="s">
        <v>516</v>
      </c>
      <c r="O2" s="14" t="s">
        <v>121</v>
      </c>
      <c r="P2" s="25" t="s">
        <v>54</v>
      </c>
      <c r="Q2" s="25" t="s">
        <v>55</v>
      </c>
      <c r="R2" s="26" t="s">
        <v>304</v>
      </c>
      <c r="S2" s="26" t="s">
        <v>305</v>
      </c>
      <c r="T2" s="15" t="s">
        <v>150</v>
      </c>
      <c r="U2" s="15" t="s">
        <v>29</v>
      </c>
      <c r="V2" s="153" t="s">
        <v>316</v>
      </c>
      <c r="W2" s="61" t="s">
        <v>317</v>
      </c>
    </row>
    <row r="3" spans="1:33" ht="20.2" customHeight="1" x14ac:dyDescent="0.45">
      <c r="A3" s="140" t="s">
        <v>525</v>
      </c>
      <c r="B3" s="18" t="s">
        <v>177</v>
      </c>
      <c r="C3" s="18" t="s">
        <v>177</v>
      </c>
      <c r="D3" s="18" t="s">
        <v>177</v>
      </c>
      <c r="E3" s="18" t="s">
        <v>73</v>
      </c>
      <c r="L3" s="157"/>
      <c r="M3" s="34"/>
      <c r="N3" s="11" t="s">
        <v>63</v>
      </c>
      <c r="O3" s="18" t="s">
        <v>73</v>
      </c>
      <c r="V3" s="154"/>
      <c r="W3" s="34"/>
    </row>
    <row r="4" spans="1:33" ht="20.2" customHeight="1" x14ac:dyDescent="0.45">
      <c r="A4" s="141" t="s">
        <v>554</v>
      </c>
      <c r="B4" s="18" t="s">
        <v>177</v>
      </c>
      <c r="C4" s="18" t="s">
        <v>177</v>
      </c>
      <c r="D4" s="18" t="s">
        <v>177</v>
      </c>
      <c r="E4" s="18" t="s">
        <v>73</v>
      </c>
      <c r="F4" s="34"/>
      <c r="G4" s="34"/>
      <c r="H4" s="34"/>
      <c r="I4" s="34"/>
      <c r="J4" s="34"/>
      <c r="L4" s="157"/>
      <c r="M4" s="34"/>
      <c r="N4" s="11" t="s">
        <v>65</v>
      </c>
      <c r="O4" s="18" t="s">
        <v>73</v>
      </c>
      <c r="V4" s="154"/>
      <c r="W4" s="34"/>
    </row>
    <row r="5" spans="1:33" ht="20.2" customHeight="1" x14ac:dyDescent="0.45">
      <c r="A5" s="140" t="s">
        <v>555</v>
      </c>
      <c r="B5" s="18" t="s">
        <v>177</v>
      </c>
      <c r="C5" s="18" t="s">
        <v>177</v>
      </c>
      <c r="D5" s="18" t="s">
        <v>177</v>
      </c>
      <c r="E5" s="34" t="s">
        <v>73</v>
      </c>
      <c r="F5" s="34"/>
      <c r="G5" s="34"/>
      <c r="H5" s="34"/>
      <c r="I5" s="34"/>
      <c r="J5" s="34"/>
      <c r="L5" s="157"/>
      <c r="M5" s="34"/>
      <c r="N5" s="11" t="s">
        <v>62</v>
      </c>
      <c r="O5" s="18" t="s">
        <v>73</v>
      </c>
      <c r="V5" s="154"/>
      <c r="W5" s="34"/>
    </row>
    <row r="6" spans="1:33" ht="20.2" customHeight="1" x14ac:dyDescent="0.45">
      <c r="A6" s="138" t="s">
        <v>556</v>
      </c>
      <c r="B6" s="18" t="s">
        <v>177</v>
      </c>
      <c r="C6" s="18" t="s">
        <v>177</v>
      </c>
      <c r="D6" s="18" t="s">
        <v>177</v>
      </c>
      <c r="E6" s="34" t="s">
        <v>73</v>
      </c>
      <c r="F6" s="34"/>
      <c r="G6" s="34"/>
      <c r="H6" s="34"/>
      <c r="I6" s="34"/>
      <c r="J6" s="34"/>
      <c r="L6" s="157"/>
      <c r="M6" s="34"/>
      <c r="N6" s="11" t="s">
        <v>61</v>
      </c>
      <c r="O6" s="18" t="s">
        <v>73</v>
      </c>
      <c r="V6" s="154"/>
      <c r="W6" s="34"/>
    </row>
    <row r="7" spans="1:33" ht="20.2" customHeight="1" x14ac:dyDescent="0.45">
      <c r="A7" s="140" t="s">
        <v>570</v>
      </c>
      <c r="B7" s="18" t="s">
        <v>177</v>
      </c>
      <c r="C7" s="34" t="s">
        <v>177</v>
      </c>
      <c r="D7" s="34" t="s">
        <v>73</v>
      </c>
      <c r="E7" s="34" t="s">
        <v>73</v>
      </c>
      <c r="F7" s="34"/>
      <c r="G7" s="34"/>
      <c r="H7" s="34"/>
      <c r="I7" s="34"/>
      <c r="J7" s="34"/>
      <c r="L7" s="157"/>
      <c r="M7" s="34"/>
      <c r="N7" s="11" t="s">
        <v>53</v>
      </c>
      <c r="O7" s="18" t="s">
        <v>73</v>
      </c>
      <c r="T7" s="17"/>
      <c r="V7" s="154"/>
      <c r="W7" s="34"/>
    </row>
    <row r="8" spans="1:33" ht="20.2" customHeight="1" x14ac:dyDescent="0.45">
      <c r="A8" s="140" t="s">
        <v>571</v>
      </c>
      <c r="B8" s="34" t="s">
        <v>177</v>
      </c>
      <c r="C8" s="34" t="s">
        <v>177</v>
      </c>
      <c r="D8" s="34" t="s">
        <v>73</v>
      </c>
      <c r="E8" s="34" t="s">
        <v>73</v>
      </c>
      <c r="F8" s="34"/>
      <c r="G8" s="34"/>
      <c r="H8" s="34"/>
      <c r="I8" s="34"/>
      <c r="J8" s="34"/>
      <c r="L8" s="157"/>
      <c r="M8" s="34"/>
      <c r="N8" s="11" t="s">
        <v>174</v>
      </c>
      <c r="O8" s="18" t="s">
        <v>73</v>
      </c>
      <c r="T8" s="17"/>
      <c r="V8" s="154"/>
      <c r="W8" s="34"/>
    </row>
    <row r="9" spans="1:33" ht="20.2" customHeight="1" x14ac:dyDescent="0.45">
      <c r="A9" s="140" t="s">
        <v>572</v>
      </c>
      <c r="B9" s="34" t="s">
        <v>177</v>
      </c>
      <c r="C9" s="34" t="s">
        <v>177</v>
      </c>
      <c r="D9" s="34" t="s">
        <v>73</v>
      </c>
      <c r="E9" s="34" t="s">
        <v>73</v>
      </c>
      <c r="F9" s="34"/>
      <c r="G9" s="34"/>
      <c r="H9" s="34"/>
      <c r="I9" s="34"/>
      <c r="J9" s="34"/>
      <c r="L9" s="157"/>
      <c r="M9" s="34"/>
      <c r="V9" s="157"/>
      <c r="W9" s="34"/>
    </row>
    <row r="10" spans="1:33" ht="20.2" customHeight="1" x14ac:dyDescent="0.45">
      <c r="A10" s="140" t="s">
        <v>573</v>
      </c>
      <c r="B10" s="34" t="s">
        <v>177</v>
      </c>
      <c r="C10" s="34" t="s">
        <v>177</v>
      </c>
      <c r="D10" s="34" t="s">
        <v>73</v>
      </c>
      <c r="E10" s="34" t="s">
        <v>73</v>
      </c>
      <c r="F10" s="34"/>
      <c r="G10" s="34"/>
      <c r="H10" s="34"/>
      <c r="I10" s="34"/>
      <c r="J10" s="34"/>
      <c r="L10" s="157"/>
      <c r="M10" s="34"/>
      <c r="N10" s="133" t="s">
        <v>515</v>
      </c>
      <c r="O10" s="134"/>
      <c r="P10" s="134"/>
      <c r="Q10" s="134"/>
      <c r="R10" s="134"/>
      <c r="S10" s="134"/>
      <c r="T10" s="135"/>
      <c r="U10" s="135"/>
      <c r="V10" s="160"/>
      <c r="W10" s="134"/>
    </row>
    <row r="11" spans="1:33" ht="20.2" customHeight="1" x14ac:dyDescent="0.45">
      <c r="A11" s="140" t="s">
        <v>574</v>
      </c>
      <c r="B11" s="34" t="s">
        <v>177</v>
      </c>
      <c r="C11" s="34" t="s">
        <v>177</v>
      </c>
      <c r="D11" s="34" t="s">
        <v>73</v>
      </c>
      <c r="E11" s="34" t="s">
        <v>73</v>
      </c>
      <c r="F11" s="34"/>
      <c r="G11" s="34"/>
      <c r="H11" s="34"/>
      <c r="I11" s="34"/>
      <c r="J11" s="34"/>
      <c r="N11" s="19"/>
    </row>
    <row r="12" spans="1:33" ht="20.2" customHeight="1" x14ac:dyDescent="0.45">
      <c r="A12" s="140" t="s">
        <v>575</v>
      </c>
      <c r="B12" s="34" t="s">
        <v>177</v>
      </c>
      <c r="C12" s="34" t="s">
        <v>177</v>
      </c>
      <c r="D12" s="34" t="s">
        <v>73</v>
      </c>
      <c r="E12" s="34" t="s">
        <v>73</v>
      </c>
      <c r="F12" s="34"/>
      <c r="G12" s="34"/>
      <c r="H12" s="34"/>
      <c r="I12" s="34"/>
      <c r="J12" s="34"/>
      <c r="T12" s="17"/>
    </row>
    <row r="13" spans="1:33" ht="20.2" customHeight="1" x14ac:dyDescent="0.45">
      <c r="A13" s="140" t="s">
        <v>579</v>
      </c>
      <c r="B13" s="34" t="s">
        <v>177</v>
      </c>
      <c r="C13" s="34" t="s">
        <v>177</v>
      </c>
      <c r="D13" s="34" t="s">
        <v>73</v>
      </c>
      <c r="E13" s="34" t="s">
        <v>73</v>
      </c>
      <c r="F13" s="34"/>
      <c r="G13" s="34"/>
      <c r="H13" s="34"/>
      <c r="I13" s="34"/>
      <c r="J13" s="34"/>
      <c r="T13" s="17"/>
    </row>
    <row r="14" spans="1:33" ht="20.2" customHeight="1" x14ac:dyDescent="0.45">
      <c r="A14" s="140" t="s">
        <v>576</v>
      </c>
      <c r="B14" s="18" t="s">
        <v>177</v>
      </c>
      <c r="C14" s="18" t="s">
        <v>177</v>
      </c>
      <c r="D14" s="34" t="s">
        <v>73</v>
      </c>
      <c r="E14" s="34" t="s">
        <v>73</v>
      </c>
      <c r="F14" s="34"/>
      <c r="G14" s="34"/>
      <c r="H14" s="34"/>
      <c r="I14" s="34"/>
      <c r="J14" s="34"/>
      <c r="L14" s="159"/>
      <c r="M14" s="35"/>
      <c r="T14" s="17"/>
      <c r="V14" s="159"/>
      <c r="W14" s="35"/>
    </row>
    <row r="15" spans="1:33" ht="20.2" customHeight="1" x14ac:dyDescent="0.45">
      <c r="A15" s="140" t="s">
        <v>577</v>
      </c>
      <c r="B15" s="18" t="s">
        <v>177</v>
      </c>
      <c r="C15" s="18" t="s">
        <v>177</v>
      </c>
      <c r="D15" s="34" t="s">
        <v>73</v>
      </c>
      <c r="E15" s="34" t="s">
        <v>73</v>
      </c>
      <c r="F15" s="34"/>
      <c r="G15" s="34"/>
      <c r="H15" s="34"/>
      <c r="I15" s="34"/>
      <c r="J15" s="34"/>
      <c r="T15" s="17"/>
    </row>
    <row r="16" spans="1:33" ht="20.2" customHeight="1" x14ac:dyDescent="0.45">
      <c r="A16" s="140" t="s">
        <v>578</v>
      </c>
      <c r="B16" s="18" t="s">
        <v>177</v>
      </c>
      <c r="C16" s="18" t="s">
        <v>177</v>
      </c>
      <c r="D16" s="34" t="s">
        <v>73</v>
      </c>
      <c r="E16" s="34" t="s">
        <v>73</v>
      </c>
      <c r="F16" s="34"/>
      <c r="G16" s="34"/>
      <c r="H16" s="34"/>
      <c r="I16" s="34"/>
      <c r="J16" s="34"/>
      <c r="T16" s="17"/>
    </row>
    <row r="17" spans="1:23" ht="20.2" customHeight="1" x14ac:dyDescent="0.45">
      <c r="A17" s="140" t="s">
        <v>597</v>
      </c>
      <c r="B17" s="18" t="s">
        <v>177</v>
      </c>
      <c r="C17" s="18" t="s">
        <v>177</v>
      </c>
      <c r="D17" s="18" t="s">
        <v>73</v>
      </c>
      <c r="E17" s="18" t="s">
        <v>73</v>
      </c>
      <c r="T17" s="17"/>
    </row>
    <row r="18" spans="1:23" ht="20.2" customHeight="1" x14ac:dyDescent="0.45">
      <c r="A18" s="140" t="s">
        <v>598</v>
      </c>
      <c r="B18" s="18" t="s">
        <v>177</v>
      </c>
      <c r="C18" s="18" t="s">
        <v>177</v>
      </c>
      <c r="D18" s="18" t="s">
        <v>73</v>
      </c>
      <c r="E18" s="18" t="s">
        <v>73</v>
      </c>
    </row>
    <row r="19" spans="1:23" ht="20.2" customHeight="1" x14ac:dyDescent="0.45">
      <c r="A19" s="140" t="s">
        <v>600</v>
      </c>
      <c r="B19" s="18" t="s">
        <v>177</v>
      </c>
      <c r="C19" s="18" t="s">
        <v>177</v>
      </c>
      <c r="D19" s="18" t="s">
        <v>73</v>
      </c>
      <c r="E19" s="18" t="s">
        <v>73</v>
      </c>
    </row>
    <row r="20" spans="1:23" ht="20.2" customHeight="1" x14ac:dyDescent="0.45">
      <c r="A20" s="140" t="s">
        <v>604</v>
      </c>
      <c r="B20" s="18" t="s">
        <v>177</v>
      </c>
      <c r="C20" s="18" t="s">
        <v>177</v>
      </c>
      <c r="D20" s="18" t="s">
        <v>73</v>
      </c>
      <c r="E20" s="18" t="s">
        <v>73</v>
      </c>
    </row>
    <row r="21" spans="1:23" s="162" customFormat="1" ht="20.2" customHeight="1" x14ac:dyDescent="0.45">
      <c r="A21" s="161"/>
      <c r="B21" s="157"/>
      <c r="C21" s="157"/>
      <c r="D21" s="157"/>
      <c r="E21" s="157"/>
      <c r="F21" s="157"/>
      <c r="G21" s="157"/>
      <c r="H21" s="157"/>
      <c r="I21" s="157"/>
      <c r="J21" s="157"/>
      <c r="L21" s="158"/>
      <c r="M21" s="158"/>
      <c r="O21" s="157"/>
      <c r="P21" s="157"/>
      <c r="Q21" s="157"/>
      <c r="R21" s="157"/>
      <c r="S21" s="157"/>
      <c r="V21" s="158"/>
      <c r="W21" s="158"/>
    </row>
    <row r="22" spans="1:23" s="162" customFormat="1" ht="20.2" customHeight="1" x14ac:dyDescent="0.45">
      <c r="B22" s="157"/>
      <c r="C22" s="157"/>
      <c r="D22" s="157"/>
      <c r="E22" s="157"/>
      <c r="F22" s="157"/>
      <c r="G22" s="157"/>
      <c r="H22" s="157"/>
      <c r="I22" s="157"/>
      <c r="J22" s="157"/>
      <c r="L22" s="158"/>
      <c r="M22" s="158"/>
      <c r="O22" s="157"/>
      <c r="P22" s="157"/>
      <c r="Q22" s="157"/>
      <c r="R22" s="157"/>
      <c r="S22" s="157"/>
      <c r="V22" s="158"/>
      <c r="W22" s="158"/>
    </row>
    <row r="23" spans="1:23" s="162" customFormat="1" x14ac:dyDescent="0.45">
      <c r="B23" s="157"/>
      <c r="C23" s="157"/>
      <c r="D23" s="157"/>
      <c r="E23" s="157"/>
      <c r="F23" s="157"/>
      <c r="G23" s="157"/>
      <c r="H23" s="157"/>
      <c r="I23" s="157"/>
      <c r="J23" s="157"/>
      <c r="L23" s="158"/>
      <c r="M23" s="158"/>
      <c r="O23" s="157"/>
      <c r="P23" s="157"/>
      <c r="Q23" s="157"/>
      <c r="R23" s="157"/>
      <c r="S23" s="157"/>
      <c r="V23" s="158"/>
      <c r="W23" s="158"/>
    </row>
    <row r="24" spans="1:23" s="162" customFormat="1" x14ac:dyDescent="0.45">
      <c r="B24" s="157"/>
      <c r="C24" s="157"/>
      <c r="D24" s="157"/>
      <c r="E24" s="157"/>
      <c r="F24" s="157"/>
      <c r="G24" s="157"/>
      <c r="H24" s="157"/>
      <c r="I24" s="157"/>
      <c r="J24" s="157"/>
      <c r="L24" s="158"/>
      <c r="M24" s="158"/>
      <c r="O24" s="157"/>
      <c r="P24" s="157"/>
      <c r="Q24" s="157"/>
      <c r="R24" s="157"/>
      <c r="S24" s="157"/>
      <c r="V24" s="158"/>
      <c r="W24" s="158"/>
    </row>
    <row r="25" spans="1:23" s="162" customFormat="1" x14ac:dyDescent="0.45">
      <c r="B25" s="157"/>
      <c r="C25" s="157"/>
      <c r="D25" s="157"/>
      <c r="E25" s="157"/>
      <c r="F25" s="157"/>
      <c r="G25" s="157"/>
      <c r="H25" s="157"/>
      <c r="I25" s="157"/>
      <c r="J25" s="157"/>
      <c r="L25" s="158"/>
      <c r="M25" s="158"/>
      <c r="O25" s="157"/>
      <c r="P25" s="157"/>
      <c r="Q25" s="157"/>
      <c r="R25" s="157"/>
      <c r="S25" s="157"/>
      <c r="V25" s="158"/>
      <c r="W25" s="158"/>
    </row>
    <row r="26" spans="1:23" s="162" customFormat="1" x14ac:dyDescent="0.45">
      <c r="B26" s="157"/>
      <c r="C26" s="157"/>
      <c r="D26" s="157"/>
      <c r="E26" s="157"/>
      <c r="F26" s="157"/>
      <c r="G26" s="157"/>
      <c r="H26" s="157"/>
      <c r="I26" s="157"/>
      <c r="J26" s="157"/>
      <c r="L26" s="158"/>
      <c r="M26" s="158"/>
      <c r="O26" s="157"/>
      <c r="P26" s="157"/>
      <c r="Q26" s="157"/>
      <c r="R26" s="157"/>
      <c r="S26" s="157"/>
      <c r="V26" s="158"/>
      <c r="W26" s="158"/>
    </row>
    <row r="27" spans="1:23" s="162" customFormat="1" x14ac:dyDescent="0.45">
      <c r="B27" s="157"/>
      <c r="C27" s="157"/>
      <c r="D27" s="157"/>
      <c r="E27" s="157"/>
      <c r="F27" s="157"/>
      <c r="G27" s="157"/>
      <c r="H27" s="157"/>
      <c r="I27" s="157"/>
      <c r="J27" s="157"/>
      <c r="L27" s="158"/>
      <c r="M27" s="158"/>
      <c r="O27" s="157"/>
      <c r="P27" s="157"/>
      <c r="Q27" s="157"/>
      <c r="R27" s="157"/>
      <c r="S27" s="157"/>
      <c r="V27" s="158"/>
      <c r="W27" s="158"/>
    </row>
    <row r="28" spans="1:23" s="162" customFormat="1" x14ac:dyDescent="0.45">
      <c r="B28" s="157"/>
      <c r="C28" s="157"/>
      <c r="D28" s="157"/>
      <c r="E28" s="157"/>
      <c r="F28" s="157"/>
      <c r="G28" s="157"/>
      <c r="H28" s="157"/>
      <c r="I28" s="157"/>
      <c r="J28" s="157"/>
      <c r="L28" s="158"/>
      <c r="M28" s="158"/>
      <c r="O28" s="157"/>
      <c r="P28" s="157"/>
      <c r="Q28" s="157"/>
      <c r="R28" s="157"/>
      <c r="S28" s="157"/>
      <c r="V28" s="158"/>
      <c r="W28" s="158"/>
    </row>
    <row r="29" spans="1:23" s="162" customFormat="1" x14ac:dyDescent="0.45">
      <c r="B29" s="157"/>
      <c r="C29" s="157"/>
      <c r="D29" s="157"/>
      <c r="E29" s="157"/>
      <c r="F29" s="157"/>
      <c r="G29" s="157"/>
      <c r="H29" s="157"/>
      <c r="I29" s="157"/>
      <c r="J29" s="157"/>
      <c r="L29" s="158"/>
      <c r="M29" s="158"/>
      <c r="O29" s="157"/>
      <c r="P29" s="157"/>
      <c r="Q29" s="157"/>
      <c r="R29" s="157"/>
      <c r="S29" s="157"/>
      <c r="V29" s="158"/>
      <c r="W29" s="158"/>
    </row>
    <row r="30" spans="1:23" s="162" customFormat="1" x14ac:dyDescent="0.45">
      <c r="B30" s="157"/>
      <c r="C30" s="157"/>
      <c r="D30" s="157"/>
      <c r="E30" s="157"/>
      <c r="F30" s="157"/>
      <c r="G30" s="157"/>
      <c r="H30" s="157"/>
      <c r="I30" s="157"/>
      <c r="J30" s="157"/>
      <c r="L30" s="158"/>
      <c r="M30" s="158"/>
      <c r="O30" s="157"/>
      <c r="P30" s="157"/>
      <c r="Q30" s="157"/>
      <c r="R30" s="157"/>
      <c r="S30" s="157"/>
      <c r="V30" s="158"/>
      <c r="W30" s="158"/>
    </row>
    <row r="31" spans="1:23" s="162" customFormat="1" x14ac:dyDescent="0.45">
      <c r="B31" s="157"/>
      <c r="C31" s="157"/>
      <c r="D31" s="157"/>
      <c r="E31" s="157"/>
      <c r="F31" s="157"/>
      <c r="G31" s="157"/>
      <c r="H31" s="157"/>
      <c r="I31" s="157"/>
      <c r="J31" s="157"/>
      <c r="L31" s="158"/>
      <c r="M31" s="158"/>
      <c r="O31" s="157"/>
      <c r="P31" s="157"/>
      <c r="Q31" s="157"/>
      <c r="R31" s="157"/>
      <c r="S31" s="157"/>
      <c r="V31" s="158"/>
      <c r="W31" s="158"/>
    </row>
    <row r="32" spans="1:23" s="162" customFormat="1" x14ac:dyDescent="0.45">
      <c r="B32" s="157"/>
      <c r="C32" s="157"/>
      <c r="D32" s="157"/>
      <c r="E32" s="157"/>
      <c r="F32" s="157"/>
      <c r="G32" s="157"/>
      <c r="H32" s="157"/>
      <c r="I32" s="157"/>
      <c r="J32" s="157"/>
      <c r="L32" s="158"/>
      <c r="M32" s="158"/>
      <c r="O32" s="157"/>
      <c r="P32" s="157"/>
      <c r="Q32" s="157"/>
      <c r="R32" s="157"/>
      <c r="S32" s="157"/>
      <c r="V32" s="158"/>
      <c r="W32" s="158"/>
    </row>
    <row r="33" spans="2:23" s="162" customFormat="1" x14ac:dyDescent="0.45">
      <c r="B33" s="157"/>
      <c r="C33" s="157"/>
      <c r="D33" s="157"/>
      <c r="E33" s="157"/>
      <c r="F33" s="157"/>
      <c r="G33" s="157"/>
      <c r="H33" s="157"/>
      <c r="I33" s="157"/>
      <c r="J33" s="157"/>
      <c r="L33" s="158"/>
      <c r="M33" s="158"/>
      <c r="O33" s="157"/>
      <c r="P33" s="157"/>
      <c r="Q33" s="157"/>
      <c r="R33" s="157"/>
      <c r="S33" s="157"/>
      <c r="V33" s="158"/>
      <c r="W33" s="158"/>
    </row>
    <row r="34" spans="2:23" s="162" customFormat="1" x14ac:dyDescent="0.45">
      <c r="B34" s="157"/>
      <c r="C34" s="157"/>
      <c r="D34" s="157"/>
      <c r="E34" s="157"/>
      <c r="F34" s="157"/>
      <c r="G34" s="157"/>
      <c r="H34" s="157"/>
      <c r="I34" s="157"/>
      <c r="J34" s="157"/>
      <c r="L34" s="158"/>
      <c r="M34" s="158"/>
      <c r="O34" s="157"/>
      <c r="P34" s="157"/>
      <c r="Q34" s="157"/>
      <c r="R34" s="157"/>
      <c r="S34" s="157"/>
      <c r="V34" s="158"/>
      <c r="W34" s="158"/>
    </row>
    <row r="35" spans="2:23" s="162" customFormat="1" x14ac:dyDescent="0.45">
      <c r="B35" s="157"/>
      <c r="C35" s="157"/>
      <c r="D35" s="157"/>
      <c r="E35" s="157"/>
      <c r="F35" s="157"/>
      <c r="G35" s="157"/>
      <c r="H35" s="157"/>
      <c r="I35" s="157"/>
      <c r="J35" s="157"/>
      <c r="L35" s="158"/>
      <c r="M35" s="158"/>
      <c r="O35" s="157"/>
      <c r="P35" s="157"/>
      <c r="Q35" s="157"/>
      <c r="R35" s="157"/>
      <c r="S35" s="157"/>
      <c r="V35" s="158"/>
      <c r="W35" s="158"/>
    </row>
    <row r="36" spans="2:23" s="162" customFormat="1" x14ac:dyDescent="0.45">
      <c r="B36" s="157"/>
      <c r="C36" s="157"/>
      <c r="D36" s="157"/>
      <c r="E36" s="157"/>
      <c r="F36" s="157"/>
      <c r="G36" s="157"/>
      <c r="H36" s="157"/>
      <c r="I36" s="157"/>
      <c r="J36" s="157"/>
      <c r="L36" s="158"/>
      <c r="M36" s="158"/>
      <c r="O36" s="157"/>
      <c r="P36" s="157"/>
      <c r="Q36" s="157"/>
      <c r="R36" s="157"/>
      <c r="S36" s="157"/>
      <c r="V36" s="158"/>
      <c r="W36" s="158"/>
    </row>
    <row r="37" spans="2:23" s="162" customFormat="1" x14ac:dyDescent="0.45">
      <c r="B37" s="157"/>
      <c r="C37" s="157"/>
      <c r="D37" s="157"/>
      <c r="E37" s="157"/>
      <c r="F37" s="157"/>
      <c r="G37" s="157"/>
      <c r="H37" s="157"/>
      <c r="I37" s="157"/>
      <c r="J37" s="157"/>
      <c r="L37" s="158"/>
      <c r="M37" s="158"/>
      <c r="O37" s="157"/>
      <c r="P37" s="157"/>
      <c r="Q37" s="157"/>
      <c r="R37" s="157"/>
      <c r="S37" s="157"/>
      <c r="V37" s="158"/>
      <c r="W37" s="158"/>
    </row>
    <row r="38" spans="2:23" s="162" customFormat="1" x14ac:dyDescent="0.45">
      <c r="B38" s="157"/>
      <c r="C38" s="157"/>
      <c r="D38" s="157"/>
      <c r="E38" s="157"/>
      <c r="F38" s="157"/>
      <c r="G38" s="157"/>
      <c r="H38" s="157"/>
      <c r="I38" s="157"/>
      <c r="J38" s="157"/>
      <c r="L38" s="158"/>
      <c r="M38" s="158"/>
      <c r="O38" s="157"/>
      <c r="P38" s="157"/>
      <c r="Q38" s="157"/>
      <c r="R38" s="157"/>
      <c r="S38" s="157"/>
      <c r="V38" s="158"/>
      <c r="W38" s="158"/>
    </row>
    <row r="39" spans="2:23" s="162" customFormat="1" x14ac:dyDescent="0.45">
      <c r="B39" s="157"/>
      <c r="C39" s="157"/>
      <c r="D39" s="157"/>
      <c r="E39" s="157"/>
      <c r="F39" s="157"/>
      <c r="G39" s="157"/>
      <c r="H39" s="157"/>
      <c r="I39" s="157"/>
      <c r="J39" s="157"/>
      <c r="L39" s="158"/>
      <c r="M39" s="158"/>
      <c r="O39" s="157"/>
      <c r="P39" s="157"/>
      <c r="Q39" s="157"/>
      <c r="R39" s="157"/>
      <c r="S39" s="157"/>
      <c r="V39" s="158"/>
      <c r="W39" s="158"/>
    </row>
    <row r="40" spans="2:23" s="162" customFormat="1" x14ac:dyDescent="0.45">
      <c r="B40" s="157"/>
      <c r="C40" s="157"/>
      <c r="D40" s="157"/>
      <c r="E40" s="157"/>
      <c r="F40" s="157"/>
      <c r="G40" s="157"/>
      <c r="H40" s="157"/>
      <c r="I40" s="157"/>
      <c r="J40" s="157"/>
      <c r="L40" s="158"/>
      <c r="M40" s="158"/>
      <c r="O40" s="157"/>
      <c r="P40" s="157"/>
      <c r="Q40" s="157"/>
      <c r="R40" s="157"/>
      <c r="S40" s="157"/>
      <c r="V40" s="158"/>
      <c r="W40" s="158"/>
    </row>
    <row r="41" spans="2:23" s="162" customFormat="1" x14ac:dyDescent="0.45">
      <c r="B41" s="157"/>
      <c r="C41" s="157"/>
      <c r="D41" s="157"/>
      <c r="E41" s="157"/>
      <c r="F41" s="157"/>
      <c r="G41" s="157"/>
      <c r="H41" s="157"/>
      <c r="I41" s="157"/>
      <c r="J41" s="157"/>
      <c r="L41" s="158"/>
      <c r="M41" s="158"/>
      <c r="O41" s="157"/>
      <c r="P41" s="157"/>
      <c r="Q41" s="157"/>
      <c r="R41" s="157"/>
      <c r="S41" s="157"/>
      <c r="V41" s="158"/>
      <c r="W41" s="158"/>
    </row>
    <row r="42" spans="2:23" s="162" customFormat="1" x14ac:dyDescent="0.45">
      <c r="B42" s="157"/>
      <c r="C42" s="157"/>
      <c r="D42" s="157"/>
      <c r="E42" s="157"/>
      <c r="F42" s="157"/>
      <c r="G42" s="157"/>
      <c r="H42" s="157"/>
      <c r="I42" s="157"/>
      <c r="J42" s="157"/>
      <c r="L42" s="158"/>
      <c r="M42" s="158"/>
      <c r="O42" s="157"/>
      <c r="P42" s="157"/>
      <c r="Q42" s="157"/>
      <c r="R42" s="157"/>
      <c r="S42" s="157"/>
      <c r="V42" s="158"/>
      <c r="W42" s="158"/>
    </row>
    <row r="43" spans="2:23" s="162" customFormat="1" x14ac:dyDescent="0.45">
      <c r="B43" s="157"/>
      <c r="C43" s="157"/>
      <c r="D43" s="157"/>
      <c r="E43" s="157"/>
      <c r="F43" s="157"/>
      <c r="G43" s="157"/>
      <c r="H43" s="157"/>
      <c r="I43" s="157"/>
      <c r="J43" s="157"/>
      <c r="L43" s="158"/>
      <c r="M43" s="158"/>
      <c r="O43" s="157"/>
      <c r="P43" s="157"/>
      <c r="Q43" s="157"/>
      <c r="R43" s="157"/>
      <c r="S43" s="157"/>
      <c r="V43" s="158"/>
      <c r="W43" s="158"/>
    </row>
  </sheetData>
  <sheetProtection algorithmName="SHA-512" hashValue="S40himw80MQraiQJF1F95OChRiTC6sbDCJM5/7e2ZTkPBoeoJ44rnaa+8MwDWTIe2CklkB7TUF1hEd1yvQQlCQ==" saltValue="JMBEzNmawYRUhpPqA2W2vw==" spinCount="100000" sheet="1" formatColumns="0" formatRows="0"/>
  <sortState xmlns:xlrd2="http://schemas.microsoft.com/office/spreadsheetml/2017/richdata2" ref="N23:N36">
    <sortCondition ref="N23"/>
  </sortState>
  <customSheetViews>
    <customSheetView guid="{4F865F69-4110-4E3D-BDF1-E656C591F0E8}">
      <selection activeCell="F5" sqref="F5"/>
      <pageMargins left="0.7" right="0.7" top="0.75" bottom="0.75" header="0.3" footer="0.3"/>
      <pageSetup paperSize="9" orientation="portrait" horizontalDpi="300" verticalDpi="300" r:id="rId1"/>
    </customSheetView>
  </customSheetViews>
  <mergeCells count="2">
    <mergeCell ref="B1:J1"/>
    <mergeCell ref="P1:S1"/>
  </mergeCells>
  <hyperlinks>
    <hyperlink ref="A3" r:id="rId2" xr:uid="{0F853B23-C2D3-430D-BD20-1A671BB2F168}"/>
    <hyperlink ref="A4" r:id="rId3" xr:uid="{6125736C-812A-438A-9EF2-BF6AD2C963D3}"/>
    <hyperlink ref="A5" r:id="rId4" xr:uid="{1EEA4EA5-C266-4947-9EDD-149856CE2105}"/>
    <hyperlink ref="A6" r:id="rId5" xr:uid="{C949277C-2356-40B1-9D7E-880F829861E9}"/>
    <hyperlink ref="A7" r:id="rId6" xr:uid="{59CB0FEA-A4DF-4DD0-AAF0-B030C4143423}"/>
    <hyperlink ref="A8" r:id="rId7" xr:uid="{C3628517-5A40-4430-8E14-CAB023BD3033}"/>
    <hyperlink ref="A9" r:id="rId8" xr:uid="{24B5A2CF-3D62-42C7-BD74-F90F5BB73809}"/>
    <hyperlink ref="A10" r:id="rId9" xr:uid="{45CE0EF7-E60B-43CA-8F4A-CAC35827D485}"/>
    <hyperlink ref="A11" r:id="rId10" xr:uid="{A75DDA81-1E7D-4650-A869-6A7A74748322}"/>
    <hyperlink ref="A14" r:id="rId11" xr:uid="{3302D497-596C-4619-B063-2095D04147A8}"/>
    <hyperlink ref="A12" r:id="rId12" xr:uid="{AF3AE625-A4BA-4E9B-AEDA-F83B52826A66}"/>
    <hyperlink ref="A15" r:id="rId13" xr:uid="{EF6C8F5B-03B4-4027-9AEC-754C1FB7DE72}"/>
    <hyperlink ref="A16" r:id="rId14" xr:uid="{0B375A25-6FC6-40F3-AF3C-1AB65CAB560C}"/>
    <hyperlink ref="A13" r:id="rId15" xr:uid="{657C453F-B1AA-46A4-BD9C-4269B7D44969}"/>
    <hyperlink ref="A17" r:id="rId16" xr:uid="{37526378-71E6-4AFF-9B8C-35CA14D9CD0B}"/>
    <hyperlink ref="A18" r:id="rId17" xr:uid="{C611F0A2-0A6C-4F9C-B012-CAF1CE84289B}"/>
    <hyperlink ref="A19" r:id="rId18" xr:uid="{11381296-58BD-4F86-B68D-11594CB09F1A}"/>
    <hyperlink ref="A20" r:id="rId19" xr:uid="{1FE43837-E7D9-4A41-9180-37BAEFA54325}"/>
  </hyperlinks>
  <pageMargins left="0.7" right="0.7" top="0.75" bottom="0.75" header="0.3" footer="0.3"/>
  <pageSetup paperSize="9" orientation="portrait" horizontalDpi="300" verticalDpi="300" r:id="rId2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FCB3B"/>
  </sheetPr>
  <dimension ref="A1:P20"/>
  <sheetViews>
    <sheetView zoomScale="80" zoomScaleNormal="80" workbookViewId="0">
      <pane xSplit="2" ySplit="3" topLeftCell="C4" activePane="bottomRight" state="frozen"/>
      <selection activeCell="L9" sqref="L9"/>
      <selection pane="topRight" activeCell="L9" sqref="L9"/>
      <selection pane="bottomLeft" activeCell="L9" sqref="L9"/>
      <selection pane="bottomRight" activeCell="M2" sqref="M2"/>
    </sheetView>
  </sheetViews>
  <sheetFormatPr defaultColWidth="9.06640625" defaultRowHeight="12.75" x14ac:dyDescent="0.45"/>
  <cols>
    <col min="1" max="1" width="4.73046875" style="58" customWidth="1"/>
    <col min="2" max="2" width="62.06640625" style="48" customWidth="1"/>
    <col min="3" max="8" width="5.73046875" style="41" customWidth="1"/>
    <col min="9" max="10" width="6.06640625" style="41" customWidth="1"/>
    <col min="11" max="16" width="20.73046875" style="41" customWidth="1"/>
    <col min="17" max="16384" width="9.06640625" style="41"/>
  </cols>
  <sheetData>
    <row r="1" spans="1:16" ht="24" customHeight="1" x14ac:dyDescent="0.45">
      <c r="A1" s="36" t="s">
        <v>184</v>
      </c>
      <c r="B1" s="37"/>
      <c r="C1" s="36" t="s">
        <v>520</v>
      </c>
      <c r="D1" s="36"/>
      <c r="E1" s="36"/>
      <c r="F1" s="36"/>
      <c r="G1" s="36"/>
      <c r="H1" s="36"/>
      <c r="I1" s="36"/>
      <c r="J1" s="36"/>
      <c r="K1" s="36"/>
      <c r="L1" s="36"/>
      <c r="M1" s="36"/>
      <c r="N1" s="36"/>
      <c r="O1" s="36"/>
      <c r="P1" s="36"/>
    </row>
    <row r="2" spans="1:16" s="44" customFormat="1" ht="146.19999999999999" customHeight="1" x14ac:dyDescent="0.4">
      <c r="A2" s="67" t="s">
        <v>90</v>
      </c>
      <c r="B2" s="68"/>
      <c r="C2" s="69" t="s">
        <v>180</v>
      </c>
      <c r="D2" s="43" t="s">
        <v>178</v>
      </c>
      <c r="E2" s="118" t="s">
        <v>54</v>
      </c>
      <c r="F2" s="118" t="s">
        <v>55</v>
      </c>
      <c r="G2" s="119" t="s">
        <v>304</v>
      </c>
      <c r="H2" s="119" t="s">
        <v>305</v>
      </c>
      <c r="I2" s="70" t="s">
        <v>181</v>
      </c>
      <c r="J2" s="70" t="s">
        <v>301</v>
      </c>
      <c r="K2" s="42" t="s">
        <v>56</v>
      </c>
      <c r="L2" s="60" t="s">
        <v>314</v>
      </c>
      <c r="M2" s="61" t="s">
        <v>315</v>
      </c>
      <c r="N2" s="87" t="s">
        <v>316</v>
      </c>
      <c r="O2" s="61" t="s">
        <v>317</v>
      </c>
      <c r="P2" s="60" t="s">
        <v>318</v>
      </c>
    </row>
    <row r="3" spans="1:16" s="47" customFormat="1" ht="30" customHeight="1" x14ac:dyDescent="0.45">
      <c r="A3" s="71" t="s">
        <v>298</v>
      </c>
      <c r="B3" s="72"/>
      <c r="C3" s="73"/>
      <c r="D3" s="45"/>
      <c r="E3" s="45"/>
      <c r="F3" s="45"/>
      <c r="G3" s="45"/>
      <c r="H3" s="45"/>
      <c r="I3" s="73"/>
      <c r="J3" s="73"/>
      <c r="K3" s="46"/>
      <c r="L3" s="46"/>
      <c r="M3" s="46"/>
      <c r="N3" s="88"/>
      <c r="O3" s="46"/>
      <c r="P3" s="46"/>
    </row>
    <row r="4" spans="1:16" ht="40.049999999999997" customHeight="1" x14ac:dyDescent="0.45">
      <c r="A4" s="74" t="s">
        <v>320</v>
      </c>
      <c r="B4" s="75" t="s">
        <v>141</v>
      </c>
      <c r="C4" s="92"/>
      <c r="D4" s="49">
        <v>0</v>
      </c>
      <c r="E4" s="49">
        <v>0</v>
      </c>
      <c r="F4" s="49">
        <v>0</v>
      </c>
      <c r="G4" s="49">
        <v>0</v>
      </c>
      <c r="H4" s="49">
        <v>0</v>
      </c>
      <c r="I4" s="76">
        <f>IF(AND(D4=0,SUM(E4:H4)&gt;0),"ERROR",IF(D4="n.a.","n.a.",IF(D4=0,0,IF(COUNTIF(E4:H4,"n.a.")=4,"n.a.",IF(COUNTIF(E4:H4,1)=4,1,0.5+(((COUNTIF(E4:H4,"1"))/(4-COUNTIF(E4:H4,"n.a.")))*0.5))))))</f>
        <v>0</v>
      </c>
      <c r="J4" s="83">
        <f>IF(I4="n.a.",D4,D4*I4)</f>
        <v>0</v>
      </c>
      <c r="K4" s="50"/>
      <c r="L4" s="50"/>
      <c r="M4" s="50"/>
      <c r="N4" s="89"/>
      <c r="O4" s="50"/>
      <c r="P4" s="50"/>
    </row>
    <row r="5" spans="1:16" ht="40.049999999999997" customHeight="1" x14ac:dyDescent="0.45">
      <c r="A5" s="74" t="s">
        <v>321</v>
      </c>
      <c r="B5" s="75" t="s">
        <v>183</v>
      </c>
      <c r="C5" s="92"/>
      <c r="D5" s="49">
        <f t="shared" ref="D5:D18" si="0">IF(C5="",0,C5)</f>
        <v>0</v>
      </c>
      <c r="E5" s="49">
        <v>0</v>
      </c>
      <c r="F5" s="49">
        <v>0</v>
      </c>
      <c r="G5" s="49">
        <v>0</v>
      </c>
      <c r="H5" s="49">
        <v>0</v>
      </c>
      <c r="I5" s="76">
        <f t="shared" ref="I5:I18" si="1">IF(AND(D5=0,SUM(E5:H5)&gt;0),"ERROR",IF(D5="n.a.","n.a.",IF(D5=0,0,IF(COUNTIF(E5:H5,"n.a.")=4,"n.a.",IF(COUNTIF(E5:H5,1)=4,1,0.5+(((COUNTIF(E5:H5,"1"))/(4-COUNTIF(E5:H5,"n.a.")))*0.5))))))</f>
        <v>0</v>
      </c>
      <c r="J5" s="83">
        <f t="shared" ref="J5:J18" si="2">IF(I5="n.a.",D5,D5*I5)</f>
        <v>0</v>
      </c>
      <c r="K5" s="50"/>
      <c r="L5" s="50"/>
      <c r="M5" s="50"/>
      <c r="N5" s="89"/>
      <c r="O5" s="50"/>
      <c r="P5" s="50"/>
    </row>
    <row r="6" spans="1:16" ht="40.049999999999997" customHeight="1" x14ac:dyDescent="0.45">
      <c r="A6" s="74" t="s">
        <v>322</v>
      </c>
      <c r="B6" s="75" t="s">
        <v>323</v>
      </c>
      <c r="C6" s="92"/>
      <c r="D6" s="49">
        <f t="shared" si="0"/>
        <v>0</v>
      </c>
      <c r="E6" s="49">
        <v>0</v>
      </c>
      <c r="F6" s="49">
        <v>0</v>
      </c>
      <c r="G6" s="49">
        <v>0</v>
      </c>
      <c r="H6" s="49">
        <v>0</v>
      </c>
      <c r="I6" s="76">
        <f t="shared" si="1"/>
        <v>0</v>
      </c>
      <c r="J6" s="83">
        <f t="shared" si="2"/>
        <v>0</v>
      </c>
      <c r="K6" s="50"/>
      <c r="L6" s="50"/>
      <c r="M6" s="50"/>
      <c r="N6" s="89"/>
      <c r="O6" s="50"/>
      <c r="P6" s="50"/>
    </row>
    <row r="7" spans="1:16" ht="40.049999999999997" customHeight="1" x14ac:dyDescent="0.45">
      <c r="A7" s="74" t="s">
        <v>324</v>
      </c>
      <c r="B7" s="75" t="s">
        <v>519</v>
      </c>
      <c r="C7" s="92"/>
      <c r="D7" s="49">
        <f t="shared" si="0"/>
        <v>0</v>
      </c>
      <c r="E7" s="49">
        <v>0</v>
      </c>
      <c r="F7" s="49">
        <v>0</v>
      </c>
      <c r="G7" s="49">
        <v>0</v>
      </c>
      <c r="H7" s="49">
        <v>0</v>
      </c>
      <c r="I7" s="76">
        <f t="shared" si="1"/>
        <v>0</v>
      </c>
      <c r="J7" s="83">
        <f t="shared" si="2"/>
        <v>0</v>
      </c>
      <c r="K7" s="50"/>
      <c r="L7" s="50"/>
      <c r="M7" s="50"/>
      <c r="N7" s="89"/>
      <c r="O7" s="50"/>
      <c r="P7" s="50"/>
    </row>
    <row r="8" spans="1:16" ht="40.049999999999997" customHeight="1" x14ac:dyDescent="0.45">
      <c r="A8" s="74" t="s">
        <v>325</v>
      </c>
      <c r="B8" s="75" t="s">
        <v>326</v>
      </c>
      <c r="C8" s="92"/>
      <c r="D8" s="49">
        <f t="shared" si="0"/>
        <v>0</v>
      </c>
      <c r="E8" s="49">
        <v>0</v>
      </c>
      <c r="F8" s="49">
        <v>0</v>
      </c>
      <c r="G8" s="49">
        <v>0</v>
      </c>
      <c r="H8" s="49">
        <v>0</v>
      </c>
      <c r="I8" s="76">
        <f t="shared" si="1"/>
        <v>0</v>
      </c>
      <c r="J8" s="83">
        <f t="shared" si="2"/>
        <v>0</v>
      </c>
      <c r="K8" s="50"/>
      <c r="L8" s="50"/>
      <c r="M8" s="50"/>
      <c r="N8" s="89"/>
      <c r="O8" s="50"/>
      <c r="P8" s="50"/>
    </row>
    <row r="9" spans="1:16" ht="40.049999999999997" customHeight="1" x14ac:dyDescent="0.45">
      <c r="A9" s="74" t="s">
        <v>327</v>
      </c>
      <c r="B9" s="75" t="s">
        <v>328</v>
      </c>
      <c r="C9" s="92"/>
      <c r="D9" s="49">
        <f t="shared" si="0"/>
        <v>0</v>
      </c>
      <c r="E9" s="49">
        <v>0</v>
      </c>
      <c r="F9" s="49">
        <v>0</v>
      </c>
      <c r="G9" s="49">
        <v>0</v>
      </c>
      <c r="H9" s="49">
        <v>0</v>
      </c>
      <c r="I9" s="76">
        <f t="shared" si="1"/>
        <v>0</v>
      </c>
      <c r="J9" s="83">
        <f t="shared" si="2"/>
        <v>0</v>
      </c>
      <c r="K9" s="50"/>
      <c r="L9" s="50"/>
      <c r="M9" s="50"/>
      <c r="N9" s="89"/>
      <c r="O9" s="50"/>
      <c r="P9" s="50"/>
    </row>
    <row r="10" spans="1:16" ht="40.049999999999997" customHeight="1" x14ac:dyDescent="0.45">
      <c r="A10" s="74" t="s">
        <v>329</v>
      </c>
      <c r="B10" s="75" t="s">
        <v>91</v>
      </c>
      <c r="C10" s="92"/>
      <c r="D10" s="49">
        <f t="shared" si="0"/>
        <v>0</v>
      </c>
      <c r="E10" s="49">
        <v>0</v>
      </c>
      <c r="F10" s="49">
        <v>0</v>
      </c>
      <c r="G10" s="49">
        <v>0</v>
      </c>
      <c r="H10" s="49">
        <v>0</v>
      </c>
      <c r="I10" s="76">
        <f t="shared" si="1"/>
        <v>0</v>
      </c>
      <c r="J10" s="83">
        <f t="shared" si="2"/>
        <v>0</v>
      </c>
      <c r="K10" s="50"/>
      <c r="L10" s="50"/>
      <c r="M10" s="50"/>
      <c r="N10" s="89"/>
      <c r="O10" s="50"/>
      <c r="P10" s="50"/>
    </row>
    <row r="11" spans="1:16" ht="40.049999999999997" customHeight="1" x14ac:dyDescent="0.45">
      <c r="A11" s="74" t="s">
        <v>330</v>
      </c>
      <c r="B11" s="75" t="s">
        <v>331</v>
      </c>
      <c r="C11" s="92"/>
      <c r="D11" s="49">
        <f t="shared" si="0"/>
        <v>0</v>
      </c>
      <c r="E11" s="49">
        <v>0</v>
      </c>
      <c r="F11" s="49">
        <v>0</v>
      </c>
      <c r="G11" s="49">
        <v>0</v>
      </c>
      <c r="H11" s="49">
        <v>0</v>
      </c>
      <c r="I11" s="76">
        <f t="shared" si="1"/>
        <v>0</v>
      </c>
      <c r="J11" s="83">
        <f t="shared" si="2"/>
        <v>0</v>
      </c>
      <c r="K11" s="50"/>
      <c r="L11" s="50"/>
      <c r="M11" s="50"/>
      <c r="N11" s="89"/>
      <c r="O11" s="50"/>
      <c r="P11" s="50"/>
    </row>
    <row r="12" spans="1:16" ht="40.049999999999997" customHeight="1" x14ac:dyDescent="0.45">
      <c r="A12" s="74" t="s">
        <v>332</v>
      </c>
      <c r="B12" s="75" t="s">
        <v>333</v>
      </c>
      <c r="C12" s="92"/>
      <c r="D12" s="49">
        <f t="shared" si="0"/>
        <v>0</v>
      </c>
      <c r="E12" s="49">
        <v>0</v>
      </c>
      <c r="F12" s="49">
        <v>0</v>
      </c>
      <c r="G12" s="49">
        <v>0</v>
      </c>
      <c r="H12" s="49">
        <v>0</v>
      </c>
      <c r="I12" s="76">
        <f t="shared" si="1"/>
        <v>0</v>
      </c>
      <c r="J12" s="83">
        <f t="shared" si="2"/>
        <v>0</v>
      </c>
      <c r="K12" s="50"/>
      <c r="L12" s="50"/>
      <c r="M12" s="50"/>
      <c r="N12" s="89"/>
      <c r="O12" s="50"/>
      <c r="P12" s="50"/>
    </row>
    <row r="13" spans="1:16" ht="40.049999999999997" customHeight="1" x14ac:dyDescent="0.45">
      <c r="A13" s="74" t="s">
        <v>334</v>
      </c>
      <c r="B13" s="75" t="s">
        <v>335</v>
      </c>
      <c r="C13" s="92"/>
      <c r="D13" s="49">
        <f t="shared" si="0"/>
        <v>0</v>
      </c>
      <c r="E13" s="49">
        <v>0</v>
      </c>
      <c r="F13" s="49">
        <v>0</v>
      </c>
      <c r="G13" s="49">
        <v>0</v>
      </c>
      <c r="H13" s="49">
        <v>0</v>
      </c>
      <c r="I13" s="76">
        <f t="shared" si="1"/>
        <v>0</v>
      </c>
      <c r="J13" s="83">
        <f t="shared" si="2"/>
        <v>0</v>
      </c>
      <c r="K13" s="50"/>
      <c r="L13" s="50"/>
      <c r="M13" s="50"/>
      <c r="N13" s="89"/>
      <c r="O13" s="50"/>
      <c r="P13" s="50"/>
    </row>
    <row r="14" spans="1:16" ht="40.049999999999997" customHeight="1" x14ac:dyDescent="0.45">
      <c r="A14" s="74" t="s">
        <v>336</v>
      </c>
      <c r="B14" s="75" t="s">
        <v>92</v>
      </c>
      <c r="C14" s="92"/>
      <c r="D14" s="49">
        <f t="shared" si="0"/>
        <v>0</v>
      </c>
      <c r="E14" s="49">
        <v>0</v>
      </c>
      <c r="F14" s="49">
        <v>0</v>
      </c>
      <c r="G14" s="49">
        <v>0</v>
      </c>
      <c r="H14" s="49">
        <v>0</v>
      </c>
      <c r="I14" s="76">
        <f t="shared" si="1"/>
        <v>0</v>
      </c>
      <c r="J14" s="83">
        <f t="shared" si="2"/>
        <v>0</v>
      </c>
      <c r="K14" s="50"/>
      <c r="L14" s="50"/>
      <c r="M14" s="50"/>
      <c r="N14" s="89"/>
      <c r="O14" s="50"/>
      <c r="P14" s="50"/>
    </row>
    <row r="15" spans="1:16" ht="40.049999999999997" customHeight="1" x14ac:dyDescent="0.45">
      <c r="A15" s="74" t="s">
        <v>337</v>
      </c>
      <c r="B15" s="75" t="s">
        <v>31</v>
      </c>
      <c r="C15" s="92"/>
      <c r="D15" s="49">
        <f t="shared" si="0"/>
        <v>0</v>
      </c>
      <c r="E15" s="49">
        <v>0</v>
      </c>
      <c r="F15" s="49">
        <v>0</v>
      </c>
      <c r="G15" s="49">
        <v>0</v>
      </c>
      <c r="H15" s="49">
        <v>0</v>
      </c>
      <c r="I15" s="76">
        <f t="shared" si="1"/>
        <v>0</v>
      </c>
      <c r="J15" s="83">
        <f t="shared" si="2"/>
        <v>0</v>
      </c>
      <c r="K15" s="50"/>
      <c r="L15" s="50"/>
      <c r="M15" s="50"/>
      <c r="N15" s="89"/>
      <c r="O15" s="50"/>
      <c r="P15" s="50"/>
    </row>
    <row r="16" spans="1:16" ht="40.049999999999997" customHeight="1" x14ac:dyDescent="0.45">
      <c r="A16" s="74" t="s">
        <v>338</v>
      </c>
      <c r="B16" s="75" t="s">
        <v>339</v>
      </c>
      <c r="C16" s="92"/>
      <c r="D16" s="49">
        <f t="shared" ref="D16" si="3">IF(C16="",0,C16)</f>
        <v>0</v>
      </c>
      <c r="E16" s="49">
        <v>0</v>
      </c>
      <c r="F16" s="49">
        <v>0</v>
      </c>
      <c r="G16" s="49">
        <v>0</v>
      </c>
      <c r="H16" s="49">
        <v>0</v>
      </c>
      <c r="I16" s="76">
        <f t="shared" ref="I16" si="4">IF(AND(D16=0,SUM(E16:H16)&gt;0),"ERROR",IF(D16="n.a.","n.a.",IF(D16=0,0,IF(COUNTIF(E16:H16,"n.a.")=4,"n.a.",IF(COUNTIF(E16:H16,1)=4,1,0.5+(((COUNTIF(E16:H16,"1"))/(4-COUNTIF(E16:H16,"n.a.")))*0.5))))))</f>
        <v>0</v>
      </c>
      <c r="J16" s="83">
        <f t="shared" ref="J16" si="5">IF(I16="n.a.",D16,D16*I16)</f>
        <v>0</v>
      </c>
      <c r="K16" s="50"/>
      <c r="L16" s="50"/>
      <c r="M16" s="50"/>
      <c r="N16" s="89"/>
      <c r="O16" s="50"/>
      <c r="P16" s="50"/>
    </row>
    <row r="17" spans="1:16" ht="40.049999999999997" customHeight="1" x14ac:dyDescent="0.45">
      <c r="A17" s="74" t="s">
        <v>340</v>
      </c>
      <c r="B17" s="75" t="s">
        <v>93</v>
      </c>
      <c r="C17" s="93"/>
      <c r="D17" s="49">
        <f t="shared" si="0"/>
        <v>0</v>
      </c>
      <c r="E17" s="49">
        <v>0</v>
      </c>
      <c r="F17" s="49">
        <v>0</v>
      </c>
      <c r="G17" s="49">
        <v>0</v>
      </c>
      <c r="H17" s="49">
        <v>0</v>
      </c>
      <c r="I17" s="76">
        <f t="shared" si="1"/>
        <v>0</v>
      </c>
      <c r="J17" s="83">
        <f t="shared" si="2"/>
        <v>0</v>
      </c>
      <c r="K17" s="50"/>
      <c r="L17" s="50"/>
      <c r="M17" s="50"/>
      <c r="N17" s="89"/>
      <c r="O17" s="50"/>
      <c r="P17" s="50"/>
    </row>
    <row r="18" spans="1:16" ht="40.049999999999997" customHeight="1" x14ac:dyDescent="0.45">
      <c r="A18" s="74" t="s">
        <v>341</v>
      </c>
      <c r="B18" s="75" t="s">
        <v>94</v>
      </c>
      <c r="C18" s="94"/>
      <c r="D18" s="49">
        <f t="shared" si="0"/>
        <v>0</v>
      </c>
      <c r="E18" s="49">
        <v>0</v>
      </c>
      <c r="F18" s="49">
        <v>0</v>
      </c>
      <c r="G18" s="49">
        <v>0</v>
      </c>
      <c r="H18" s="49">
        <v>0</v>
      </c>
      <c r="I18" s="76">
        <f t="shared" si="1"/>
        <v>0</v>
      </c>
      <c r="J18" s="83">
        <f t="shared" si="2"/>
        <v>0</v>
      </c>
      <c r="K18" s="50"/>
      <c r="L18" s="50"/>
      <c r="M18" s="50"/>
      <c r="N18" s="89"/>
      <c r="O18" s="50"/>
      <c r="P18" s="50"/>
    </row>
    <row r="19" spans="1:16" s="54" customFormat="1" ht="40.049999999999997" customHeight="1" x14ac:dyDescent="0.45">
      <c r="A19" s="78" t="s">
        <v>182</v>
      </c>
      <c r="B19" s="79"/>
      <c r="C19" s="95"/>
      <c r="D19" s="52">
        <f>AVERAGE(D4:D18)*10</f>
        <v>0</v>
      </c>
      <c r="E19" s="51"/>
      <c r="F19" s="51"/>
      <c r="G19" s="51"/>
      <c r="H19" s="51"/>
      <c r="I19" s="80" t="str">
        <f>IFERROR(J19/D19,"")</f>
        <v/>
      </c>
      <c r="J19" s="84">
        <f>AVERAGE(J4:J18)*10</f>
        <v>0</v>
      </c>
      <c r="K19" s="53"/>
      <c r="L19" s="53"/>
      <c r="M19" s="53"/>
      <c r="N19" s="90"/>
      <c r="O19" s="53"/>
      <c r="P19" s="53"/>
    </row>
    <row r="20" spans="1:16" ht="13.15" x14ac:dyDescent="0.45">
      <c r="A20" s="81" t="s">
        <v>302</v>
      </c>
      <c r="B20" s="82"/>
      <c r="C20" s="96"/>
      <c r="D20" s="56">
        <f>D19/10</f>
        <v>0</v>
      </c>
      <c r="E20" s="55"/>
      <c r="F20" s="55"/>
      <c r="G20" s="55"/>
      <c r="H20" s="55"/>
      <c r="I20" s="85"/>
      <c r="J20" s="86">
        <f>J19/10</f>
        <v>0</v>
      </c>
      <c r="K20" s="57"/>
      <c r="L20" s="57"/>
      <c r="M20" s="57"/>
      <c r="N20" s="91"/>
      <c r="O20" s="57"/>
      <c r="P20" s="57"/>
    </row>
  </sheetData>
  <customSheetViews>
    <customSheetView guid="{4F865F69-4110-4E3D-BDF1-E656C591F0E8}" scale="80" topLeftCell="A3">
      <selection activeCell="B8" sqref="B8"/>
      <pageMargins left="0.7" right="0.7" top="0.75" bottom="0.75" header="0.3" footer="0.3"/>
    </customSheetView>
  </customSheetView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DropDown="1" showErrorMessage="1" error="Please insert 0, 1 or n.a.!" xr:uid="{00000000-0002-0000-0300-000000000000}">
          <x14:formula1>
            <xm:f>'Data vals &amp; cals'!$A$2:$A$4</xm:f>
          </x14:formula1>
          <xm:sqref>E4:H18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FCB3B"/>
  </sheetPr>
  <dimension ref="A1:P33"/>
  <sheetViews>
    <sheetView zoomScale="80" zoomScaleNormal="80" workbookViewId="0">
      <pane xSplit="2" ySplit="2" topLeftCell="C20" activePane="bottomRight" state="frozen"/>
      <selection activeCell="N1" sqref="N1:N1048576"/>
      <selection pane="topRight" activeCell="N1" sqref="N1:N1048576"/>
      <selection pane="bottomLeft" activeCell="N1" sqref="N1:N1048576"/>
      <selection pane="bottomRight" activeCell="K26" sqref="K26"/>
    </sheetView>
  </sheetViews>
  <sheetFormatPr defaultColWidth="9.06640625" defaultRowHeight="12.75" x14ac:dyDescent="0.45"/>
  <cols>
    <col min="1" max="1" width="4.73046875" style="58" customWidth="1"/>
    <col min="2" max="2" width="56.796875" style="48" customWidth="1"/>
    <col min="3" max="8" width="5.73046875" style="41" customWidth="1"/>
    <col min="9" max="10" width="6.06640625" style="41" customWidth="1"/>
    <col min="11" max="13" width="20.73046875" style="41" customWidth="1"/>
    <col min="14" max="14" width="20.73046875" style="168" customWidth="1"/>
    <col min="15" max="16" width="20.73046875" style="41" customWidth="1"/>
    <col min="17" max="16384" width="9.06640625" style="41"/>
  </cols>
  <sheetData>
    <row r="1" spans="1:16" ht="20.2" customHeight="1" x14ac:dyDescent="0.45">
      <c r="A1" s="36" t="s">
        <v>184</v>
      </c>
      <c r="B1" s="37"/>
      <c r="C1" s="36" t="s">
        <v>520</v>
      </c>
      <c r="D1" s="36"/>
      <c r="E1" s="36"/>
      <c r="F1" s="36"/>
      <c r="G1" s="36"/>
      <c r="H1" s="36"/>
      <c r="I1" s="36"/>
      <c r="J1" s="36"/>
      <c r="K1" s="36"/>
      <c r="L1" s="36"/>
      <c r="M1" s="36"/>
      <c r="N1" s="156"/>
      <c r="O1" s="36"/>
      <c r="P1" s="36"/>
    </row>
    <row r="2" spans="1:16" s="44" customFormat="1" ht="146.19999999999999" customHeight="1" x14ac:dyDescent="0.4">
      <c r="A2" s="67" t="s">
        <v>33</v>
      </c>
      <c r="B2" s="68"/>
      <c r="C2" s="69" t="s">
        <v>180</v>
      </c>
      <c r="D2" s="43" t="s">
        <v>178</v>
      </c>
      <c r="E2" s="118" t="s">
        <v>54</v>
      </c>
      <c r="F2" s="118" t="s">
        <v>55</v>
      </c>
      <c r="G2" s="119" t="s">
        <v>304</v>
      </c>
      <c r="H2" s="119" t="s">
        <v>305</v>
      </c>
      <c r="I2" s="70" t="s">
        <v>181</v>
      </c>
      <c r="J2" s="70" t="s">
        <v>301</v>
      </c>
      <c r="K2" s="60" t="s">
        <v>56</v>
      </c>
      <c r="L2" s="60" t="s">
        <v>314</v>
      </c>
      <c r="M2" s="61" t="s">
        <v>618</v>
      </c>
      <c r="N2" s="153" t="s">
        <v>316</v>
      </c>
      <c r="O2" s="61" t="s">
        <v>317</v>
      </c>
      <c r="P2" s="60" t="s">
        <v>318</v>
      </c>
    </row>
    <row r="3" spans="1:16" s="47" customFormat="1" ht="30" customHeight="1" x14ac:dyDescent="0.45">
      <c r="A3" s="71" t="s">
        <v>70</v>
      </c>
      <c r="B3" s="72"/>
      <c r="C3" s="73"/>
      <c r="D3" s="45"/>
      <c r="E3" s="45"/>
      <c r="F3" s="45"/>
      <c r="G3" s="45"/>
      <c r="H3" s="45"/>
      <c r="I3" s="73"/>
      <c r="J3" s="73"/>
      <c r="K3" s="46"/>
      <c r="L3" s="46"/>
      <c r="M3" s="46"/>
      <c r="N3" s="163"/>
      <c r="O3" s="46"/>
      <c r="P3" s="46"/>
    </row>
    <row r="4" spans="1:16" ht="49.5" customHeight="1" x14ac:dyDescent="0.35">
      <c r="A4" s="74" t="s">
        <v>320</v>
      </c>
      <c r="B4" s="75" t="s">
        <v>342</v>
      </c>
      <c r="C4" s="92"/>
      <c r="D4" s="49">
        <f>IF(C4="",0,C4)</f>
        <v>0</v>
      </c>
      <c r="E4" s="49" t="s">
        <v>57</v>
      </c>
      <c r="F4" s="49" t="s">
        <v>57</v>
      </c>
      <c r="G4" s="49" t="s">
        <v>57</v>
      </c>
      <c r="H4" s="49" t="s">
        <v>57</v>
      </c>
      <c r="I4" s="76">
        <f t="shared" ref="I4:I12" si="0">IF(AND(D4=0,SUM(E4:H4)&gt;0),"ERROR",IF(D4="n.a.","n.a.",IF(D4=0,0,IF(COUNTIF(E4:H4,"n.a.")=4,"n.a.",IF(COUNTIF(E4:H4,1)=4,1,0.5+(((COUNTIF(E4:H4,"1"))/(4-COUNTIF(E4:H4,"n.a.")))*0.5))))))</f>
        <v>0</v>
      </c>
      <c r="J4" s="83">
        <f>IF(I4="n.a.",D4,D4*I4)</f>
        <v>0</v>
      </c>
      <c r="K4" s="143" t="s">
        <v>649</v>
      </c>
      <c r="L4" s="142" t="s">
        <v>650</v>
      </c>
      <c r="M4" s="50"/>
      <c r="N4" s="164"/>
      <c r="O4" s="50"/>
      <c r="P4" s="50"/>
    </row>
    <row r="5" spans="1:16" ht="59.65" customHeight="1" x14ac:dyDescent="0.45">
      <c r="A5" s="74" t="s">
        <v>321</v>
      </c>
      <c r="B5" s="75" t="s">
        <v>562</v>
      </c>
      <c r="C5" s="92"/>
      <c r="D5" s="49">
        <v>0</v>
      </c>
      <c r="E5" s="49">
        <v>0</v>
      </c>
      <c r="F5" s="49">
        <v>0</v>
      </c>
      <c r="G5" s="49">
        <v>0</v>
      </c>
      <c r="H5" s="49" t="s">
        <v>57</v>
      </c>
      <c r="I5" s="76">
        <f t="shared" si="0"/>
        <v>0</v>
      </c>
      <c r="J5" s="83">
        <f t="shared" ref="J5:J7" si="1">IF(I5="n.a.",D5,D5*I5)</f>
        <v>0</v>
      </c>
      <c r="K5" s="147" t="s">
        <v>554</v>
      </c>
      <c r="L5" s="142" t="s">
        <v>651</v>
      </c>
      <c r="M5" s="50"/>
      <c r="N5" s="164"/>
      <c r="O5" s="50"/>
      <c r="P5" s="50"/>
    </row>
    <row r="6" spans="1:16" ht="40.049999999999997" customHeight="1" x14ac:dyDescent="0.35">
      <c r="A6" s="74" t="s">
        <v>322</v>
      </c>
      <c r="B6" s="75" t="s">
        <v>87</v>
      </c>
      <c r="C6" s="92"/>
      <c r="D6" s="49">
        <f t="shared" ref="D6:D15" si="2">IF(C6="",0,C6)</f>
        <v>0</v>
      </c>
      <c r="E6" s="49">
        <v>0</v>
      </c>
      <c r="F6" s="49">
        <v>0</v>
      </c>
      <c r="G6" s="49">
        <v>0</v>
      </c>
      <c r="H6" s="49" t="s">
        <v>57</v>
      </c>
      <c r="I6" s="76">
        <f t="shared" si="0"/>
        <v>0</v>
      </c>
      <c r="J6" s="83">
        <f t="shared" si="1"/>
        <v>0</v>
      </c>
      <c r="K6" s="143" t="s">
        <v>652</v>
      </c>
      <c r="L6" s="142" t="s">
        <v>653</v>
      </c>
      <c r="M6" s="50"/>
      <c r="N6" s="164"/>
      <c r="O6" s="50"/>
      <c r="P6" s="50"/>
    </row>
    <row r="7" spans="1:16" ht="43.5" customHeight="1" x14ac:dyDescent="0.45">
      <c r="A7" s="74" t="s">
        <v>324</v>
      </c>
      <c r="B7" s="75" t="s">
        <v>343</v>
      </c>
      <c r="C7" s="92"/>
      <c r="D7" s="49">
        <f t="shared" si="2"/>
        <v>0</v>
      </c>
      <c r="E7" s="49">
        <v>0</v>
      </c>
      <c r="F7" s="49">
        <v>0</v>
      </c>
      <c r="G7" s="49">
        <v>0</v>
      </c>
      <c r="H7" s="49" t="s">
        <v>57</v>
      </c>
      <c r="I7" s="76">
        <f t="shared" si="0"/>
        <v>0</v>
      </c>
      <c r="J7" s="83">
        <f t="shared" si="1"/>
        <v>0</v>
      </c>
      <c r="K7" s="140" t="s">
        <v>525</v>
      </c>
      <c r="L7" s="142" t="s">
        <v>654</v>
      </c>
      <c r="M7" s="50"/>
      <c r="N7" s="164"/>
      <c r="O7" s="50"/>
      <c r="P7" s="50"/>
    </row>
    <row r="8" spans="1:16" ht="45.4" customHeight="1" x14ac:dyDescent="0.45">
      <c r="A8" s="74" t="s">
        <v>325</v>
      </c>
      <c r="B8" s="75" t="s">
        <v>344</v>
      </c>
      <c r="C8" s="92"/>
      <c r="D8" s="49">
        <v>0</v>
      </c>
      <c r="E8" s="49">
        <v>0</v>
      </c>
      <c r="F8" s="49">
        <v>0</v>
      </c>
      <c r="G8" s="49">
        <v>0</v>
      </c>
      <c r="H8" s="49" t="s">
        <v>57</v>
      </c>
      <c r="I8" s="76">
        <f t="shared" ref="I8" si="3">IF(AND(D8=0,SUM(E8:H8)&gt;0),"ERROR",IF(D8="n.a.","n.a.",IF(D8=0,0,IF(COUNTIF(E8:H8,"n.a.")=4,"n.a.",IF(COUNTIF(E8:H8,1)=4,1,0.5+(((COUNTIF(E8:H8,"1"))/(4-COUNTIF(E8:H8,"n.a.")))*0.5))))))</f>
        <v>0</v>
      </c>
      <c r="J8" s="83">
        <f t="shared" ref="J8" si="4">IF(I8="n.a.",D8,D8*I8)</f>
        <v>0</v>
      </c>
      <c r="K8" s="147" t="s">
        <v>554</v>
      </c>
      <c r="L8" s="142" t="s">
        <v>619</v>
      </c>
      <c r="M8" s="50"/>
      <c r="N8" s="164"/>
      <c r="O8" s="50"/>
      <c r="P8" s="50"/>
    </row>
    <row r="9" spans="1:16" ht="40.049999999999997" customHeight="1" x14ac:dyDescent="0.45">
      <c r="A9" s="74" t="s">
        <v>327</v>
      </c>
      <c r="B9" s="75" t="s">
        <v>563</v>
      </c>
      <c r="C9" s="92"/>
      <c r="D9" s="49">
        <f t="shared" si="2"/>
        <v>0</v>
      </c>
      <c r="E9" s="49">
        <v>0</v>
      </c>
      <c r="F9" s="49">
        <v>0</v>
      </c>
      <c r="G9" s="49">
        <v>0</v>
      </c>
      <c r="H9" s="49">
        <v>0</v>
      </c>
      <c r="I9" s="76">
        <f t="shared" si="0"/>
        <v>0</v>
      </c>
      <c r="J9" s="83">
        <f t="shared" ref="J9" si="5">IF(I9="n.a.",D9,D9*I9)</f>
        <v>0</v>
      </c>
      <c r="K9" s="140" t="s">
        <v>525</v>
      </c>
      <c r="L9" s="142" t="s">
        <v>620</v>
      </c>
      <c r="M9" s="50"/>
      <c r="N9" s="164"/>
      <c r="O9" s="50"/>
      <c r="P9" s="50"/>
    </row>
    <row r="10" spans="1:16" ht="40.049999999999997" customHeight="1" x14ac:dyDescent="0.45">
      <c r="A10" s="74" t="s">
        <v>329</v>
      </c>
      <c r="B10" s="75" t="s">
        <v>345</v>
      </c>
      <c r="C10" s="92"/>
      <c r="D10" s="49">
        <f t="shared" si="2"/>
        <v>0</v>
      </c>
      <c r="E10" s="49">
        <v>0</v>
      </c>
      <c r="F10" s="49">
        <v>0</v>
      </c>
      <c r="G10" s="49">
        <v>0</v>
      </c>
      <c r="H10" s="49">
        <v>0</v>
      </c>
      <c r="I10" s="76">
        <f t="shared" si="0"/>
        <v>0</v>
      </c>
      <c r="J10" s="83">
        <f t="shared" ref="J10:J12" si="6">IF(I10="n.a.",D10,D10*I10)</f>
        <v>0</v>
      </c>
      <c r="K10" s="140" t="s">
        <v>525</v>
      </c>
      <c r="L10" s="142" t="s">
        <v>621</v>
      </c>
      <c r="M10" s="50"/>
      <c r="N10" s="164"/>
      <c r="O10" s="50"/>
      <c r="P10" s="50"/>
    </row>
    <row r="11" spans="1:16" ht="40.049999999999997" customHeight="1" x14ac:dyDescent="0.45">
      <c r="A11" s="74" t="s">
        <v>330</v>
      </c>
      <c r="B11" s="75" t="s">
        <v>346</v>
      </c>
      <c r="C11" s="92"/>
      <c r="D11" s="49">
        <f t="shared" si="2"/>
        <v>0</v>
      </c>
      <c r="E11" s="49">
        <v>0</v>
      </c>
      <c r="F11" s="49">
        <v>0</v>
      </c>
      <c r="G11" s="49">
        <v>0</v>
      </c>
      <c r="H11" s="49">
        <v>0</v>
      </c>
      <c r="I11" s="76">
        <f t="shared" si="0"/>
        <v>0</v>
      </c>
      <c r="J11" s="83">
        <f t="shared" si="6"/>
        <v>0</v>
      </c>
      <c r="K11" s="140" t="s">
        <v>525</v>
      </c>
      <c r="L11" s="142" t="s">
        <v>622</v>
      </c>
      <c r="M11" s="50"/>
      <c r="N11" s="164"/>
      <c r="O11" s="50"/>
      <c r="P11" s="50"/>
    </row>
    <row r="12" spans="1:16" ht="40.049999999999997" customHeight="1" x14ac:dyDescent="0.45">
      <c r="A12" s="74" t="s">
        <v>332</v>
      </c>
      <c r="B12" s="75" t="s">
        <v>347</v>
      </c>
      <c r="C12" s="92"/>
      <c r="D12" s="49">
        <f t="shared" si="2"/>
        <v>0</v>
      </c>
      <c r="E12" s="49">
        <v>0</v>
      </c>
      <c r="F12" s="49">
        <v>0</v>
      </c>
      <c r="G12" s="49">
        <v>0</v>
      </c>
      <c r="H12" s="49">
        <v>0</v>
      </c>
      <c r="I12" s="76">
        <f t="shared" si="0"/>
        <v>0</v>
      </c>
      <c r="J12" s="83">
        <f t="shared" si="6"/>
        <v>0</v>
      </c>
      <c r="K12" s="140" t="s">
        <v>525</v>
      </c>
      <c r="L12" s="142" t="s">
        <v>623</v>
      </c>
      <c r="M12" s="50"/>
      <c r="N12" s="164"/>
      <c r="O12" s="50"/>
      <c r="P12" s="50"/>
    </row>
    <row r="13" spans="1:16" s="47" customFormat="1" ht="27.75" customHeight="1" x14ac:dyDescent="0.45">
      <c r="A13" s="105" t="s">
        <v>298</v>
      </c>
      <c r="B13" s="106"/>
      <c r="C13" s="108"/>
      <c r="D13" s="129"/>
      <c r="E13" s="129"/>
      <c r="F13" s="129"/>
      <c r="G13" s="129"/>
      <c r="H13" s="129"/>
      <c r="I13" s="109"/>
      <c r="J13" s="110"/>
      <c r="K13" s="107"/>
      <c r="L13" s="142" t="s">
        <v>624</v>
      </c>
      <c r="M13" s="107"/>
      <c r="N13" s="165"/>
      <c r="O13" s="107"/>
      <c r="P13" s="107"/>
    </row>
    <row r="14" spans="1:16" ht="40.049999999999997" customHeight="1" x14ac:dyDescent="0.45">
      <c r="A14" s="74" t="s">
        <v>334</v>
      </c>
      <c r="B14" s="75" t="s">
        <v>188</v>
      </c>
      <c r="C14" s="92">
        <f>IF(Equator_Principles="yes",1,0)</f>
        <v>0</v>
      </c>
      <c r="D14" s="49">
        <f t="shared" si="2"/>
        <v>0</v>
      </c>
      <c r="E14" s="49">
        <v>0</v>
      </c>
      <c r="F14" s="49">
        <v>0</v>
      </c>
      <c r="G14" s="49">
        <v>0</v>
      </c>
      <c r="H14" s="49">
        <v>0</v>
      </c>
      <c r="I14" s="76">
        <f>IF(AND(D14=0,SUM(E14:H14)&gt;0),"ERROR",IF(D14="n.a.","n.a.",IF(D14=0,0,IF(COUNTIF(E14:H14,"n.a.")=4,"n.a.",IF(COUNTIF(E14:H14,1)=4,1,0.5+(((COUNTIF(E14:H14,"1"))/(4-COUNTIF(E14:H14,"n.a.")))*0.5))))))</f>
        <v>0</v>
      </c>
      <c r="J14" s="83">
        <f t="shared" ref="J14" si="7">IF(I14="n.a.",D14,D14*I14)</f>
        <v>0</v>
      </c>
      <c r="K14" s="142" t="s">
        <v>636</v>
      </c>
      <c r="L14" s="142" t="s">
        <v>637</v>
      </c>
      <c r="M14" s="50"/>
      <c r="N14" s="164"/>
      <c r="O14" s="50"/>
      <c r="P14" s="50"/>
    </row>
    <row r="15" spans="1:16" ht="40.049999999999997" customHeight="1" x14ac:dyDescent="0.45">
      <c r="A15" s="74" t="s">
        <v>336</v>
      </c>
      <c r="B15" s="75" t="s">
        <v>189</v>
      </c>
      <c r="C15" s="92">
        <f>IF(IFC_PerformanceStandards="yes",1,0)</f>
        <v>0</v>
      </c>
      <c r="D15" s="49">
        <f t="shared" si="2"/>
        <v>0</v>
      </c>
      <c r="E15" s="49">
        <v>0</v>
      </c>
      <c r="F15" s="49">
        <v>0</v>
      </c>
      <c r="G15" s="49">
        <v>0</v>
      </c>
      <c r="H15" s="49">
        <v>0</v>
      </c>
      <c r="I15" s="76">
        <f>IF(AND(D15=0,SUM(E15:H15)&gt;0),"ERROR",IF(D15="n.a.","n.a.",IF(D15=0,0,IF(COUNTIF(E15:H15,"n.a.")=4,"n.a.",IF(COUNTIF(E15:H15,1)=4,1,0.5+(((COUNTIF(E15:H15,"1"))/(4-COUNTIF(E15:H15,"n.a.")))*0.5))))))</f>
        <v>0</v>
      </c>
      <c r="J15" s="83">
        <f t="shared" ref="J15" si="8">IF(I15="n.a.",D15,D15*I15)</f>
        <v>0</v>
      </c>
      <c r="K15" s="142" t="s">
        <v>638</v>
      </c>
      <c r="L15" s="142" t="s">
        <v>637</v>
      </c>
      <c r="M15" s="50"/>
      <c r="N15" s="164"/>
      <c r="O15" s="50"/>
      <c r="P15" s="50"/>
    </row>
    <row r="16" spans="1:16" ht="40.049999999999997" customHeight="1" x14ac:dyDescent="0.45">
      <c r="A16" s="74" t="s">
        <v>337</v>
      </c>
      <c r="B16" s="75" t="s">
        <v>348</v>
      </c>
      <c r="C16" s="92"/>
      <c r="D16" s="49">
        <f t="shared" ref="D16:D28" si="9">IF(C16="",0,C16)</f>
        <v>0</v>
      </c>
      <c r="E16" s="49">
        <v>0</v>
      </c>
      <c r="F16" s="49">
        <v>0</v>
      </c>
      <c r="G16" s="49">
        <v>0</v>
      </c>
      <c r="H16" s="49">
        <v>0</v>
      </c>
      <c r="I16" s="76">
        <f t="shared" ref="I16:I22" si="10">IF(AND(D16=0,SUM(E16:H16)&gt;0),"ERROR",IF(D16="n.a.","n.a.",IF(D16=0,0,IF(COUNTIF(E16:H16,"n.a.")=4,"n.a.",IF(COUNTIF(E16:H16,1)=4,1,0.5+(((COUNTIF(E16:H16,"1"))/(4-COUNTIF(E16:H16,"n.a.")))*0.5))))))</f>
        <v>0</v>
      </c>
      <c r="J16" s="83">
        <f t="shared" ref="J16" si="11">IF(I16="n.a.",D16,D16*I16)</f>
        <v>0</v>
      </c>
      <c r="K16" s="140" t="s">
        <v>525</v>
      </c>
      <c r="L16" s="142" t="s">
        <v>639</v>
      </c>
      <c r="M16" s="50"/>
      <c r="N16" s="164"/>
      <c r="O16" s="50"/>
      <c r="P16" s="50"/>
    </row>
    <row r="17" spans="1:16" ht="40.049999999999997" customHeight="1" x14ac:dyDescent="0.45">
      <c r="A17" s="74" t="s">
        <v>338</v>
      </c>
      <c r="B17" s="75" t="s">
        <v>292</v>
      </c>
      <c r="C17" s="92"/>
      <c r="D17" s="49">
        <f t="shared" si="9"/>
        <v>0</v>
      </c>
      <c r="E17" s="49">
        <v>0</v>
      </c>
      <c r="F17" s="49">
        <v>0</v>
      </c>
      <c r="G17" s="49">
        <v>0</v>
      </c>
      <c r="H17" s="49">
        <v>0</v>
      </c>
      <c r="I17" s="76">
        <f t="shared" si="10"/>
        <v>0</v>
      </c>
      <c r="J17" s="83">
        <f t="shared" ref="J17:J22" si="12">IF(I17="n.a.",D17,D17*I17)</f>
        <v>0</v>
      </c>
      <c r="K17" s="140" t="s">
        <v>578</v>
      </c>
      <c r="L17" s="142" t="s">
        <v>612</v>
      </c>
      <c r="M17" s="50"/>
      <c r="N17" s="164"/>
      <c r="O17" s="50"/>
      <c r="P17" s="50"/>
    </row>
    <row r="18" spans="1:16" ht="40.049999999999997" customHeight="1" x14ac:dyDescent="0.45">
      <c r="A18" s="74" t="s">
        <v>340</v>
      </c>
      <c r="B18" s="75" t="s">
        <v>293</v>
      </c>
      <c r="C18" s="93"/>
      <c r="D18" s="49">
        <f t="shared" si="9"/>
        <v>0</v>
      </c>
      <c r="E18" s="49">
        <v>0</v>
      </c>
      <c r="F18" s="49">
        <v>0</v>
      </c>
      <c r="G18" s="49">
        <v>0</v>
      </c>
      <c r="H18" s="49">
        <v>0</v>
      </c>
      <c r="I18" s="76">
        <f t="shared" si="10"/>
        <v>0</v>
      </c>
      <c r="J18" s="83">
        <f t="shared" si="12"/>
        <v>0</v>
      </c>
      <c r="K18" s="140" t="s">
        <v>525</v>
      </c>
      <c r="L18" s="142" t="s">
        <v>640</v>
      </c>
      <c r="M18" s="50"/>
      <c r="N18" s="164"/>
      <c r="O18" s="50"/>
      <c r="P18" s="50"/>
    </row>
    <row r="19" spans="1:16" ht="43.5" customHeight="1" x14ac:dyDescent="0.45">
      <c r="A19" s="74" t="s">
        <v>341</v>
      </c>
      <c r="B19" s="75" t="s">
        <v>294</v>
      </c>
      <c r="C19" s="94"/>
      <c r="D19" s="49">
        <f t="shared" si="9"/>
        <v>0</v>
      </c>
      <c r="E19" s="49">
        <v>0</v>
      </c>
      <c r="F19" s="49">
        <v>0</v>
      </c>
      <c r="G19" s="49">
        <v>0</v>
      </c>
      <c r="H19" s="49">
        <v>0</v>
      </c>
      <c r="I19" s="76">
        <f t="shared" si="10"/>
        <v>0</v>
      </c>
      <c r="J19" s="83">
        <f t="shared" si="12"/>
        <v>0</v>
      </c>
      <c r="K19" s="140" t="s">
        <v>525</v>
      </c>
      <c r="L19" s="142" t="s">
        <v>641</v>
      </c>
      <c r="M19" s="50"/>
      <c r="N19" s="164"/>
      <c r="O19" s="50"/>
      <c r="P19" s="50"/>
    </row>
    <row r="20" spans="1:16" ht="43.5" customHeight="1" x14ac:dyDescent="0.45">
      <c r="A20" s="74" t="s">
        <v>349</v>
      </c>
      <c r="B20" s="75" t="s">
        <v>148</v>
      </c>
      <c r="C20" s="94"/>
      <c r="D20" s="49">
        <f t="shared" si="9"/>
        <v>0</v>
      </c>
      <c r="E20" s="49">
        <v>0</v>
      </c>
      <c r="F20" s="49">
        <v>0</v>
      </c>
      <c r="G20" s="49">
        <v>0</v>
      </c>
      <c r="H20" s="49">
        <v>0</v>
      </c>
      <c r="I20" s="76">
        <f t="shared" si="10"/>
        <v>0</v>
      </c>
      <c r="J20" s="83">
        <f t="shared" si="12"/>
        <v>0</v>
      </c>
      <c r="K20" s="140" t="s">
        <v>525</v>
      </c>
      <c r="L20" s="142" t="s">
        <v>642</v>
      </c>
      <c r="M20" s="50"/>
      <c r="N20" s="164"/>
      <c r="O20" s="50"/>
      <c r="P20" s="50"/>
    </row>
    <row r="21" spans="1:16" ht="43.5" customHeight="1" x14ac:dyDescent="0.45">
      <c r="A21" s="74" t="s">
        <v>350</v>
      </c>
      <c r="B21" s="75" t="s">
        <v>159</v>
      </c>
      <c r="C21" s="94"/>
      <c r="D21" s="49">
        <f t="shared" si="9"/>
        <v>0</v>
      </c>
      <c r="E21" s="49">
        <v>0</v>
      </c>
      <c r="F21" s="49">
        <v>0</v>
      </c>
      <c r="G21" s="49">
        <v>0</v>
      </c>
      <c r="H21" s="49">
        <v>0</v>
      </c>
      <c r="I21" s="76">
        <f t="shared" si="10"/>
        <v>0</v>
      </c>
      <c r="J21" s="83">
        <f t="shared" si="12"/>
        <v>0</v>
      </c>
      <c r="K21" s="142" t="s">
        <v>601</v>
      </c>
      <c r="L21" s="142" t="s">
        <v>613</v>
      </c>
      <c r="M21" s="50"/>
      <c r="N21" s="164"/>
      <c r="O21" s="50"/>
      <c r="P21" s="50"/>
    </row>
    <row r="22" spans="1:16" ht="43.5" customHeight="1" x14ac:dyDescent="0.45">
      <c r="A22" s="74" t="s">
        <v>351</v>
      </c>
      <c r="B22" s="75" t="s">
        <v>160</v>
      </c>
      <c r="C22" s="94"/>
      <c r="D22" s="49">
        <f t="shared" si="9"/>
        <v>0</v>
      </c>
      <c r="E22" s="49">
        <v>0</v>
      </c>
      <c r="F22" s="49">
        <v>0</v>
      </c>
      <c r="G22" s="49">
        <v>0</v>
      </c>
      <c r="H22" s="49">
        <v>0</v>
      </c>
      <c r="I22" s="76">
        <f t="shared" si="10"/>
        <v>0</v>
      </c>
      <c r="J22" s="83">
        <f t="shared" si="12"/>
        <v>0</v>
      </c>
      <c r="K22" s="140" t="s">
        <v>525</v>
      </c>
      <c r="L22" s="142" t="s">
        <v>643</v>
      </c>
      <c r="M22" s="50"/>
      <c r="N22" s="164"/>
      <c r="O22" s="50"/>
      <c r="P22" s="50"/>
    </row>
    <row r="23" spans="1:16" ht="43.5" customHeight="1" x14ac:dyDescent="0.45">
      <c r="A23" s="74" t="s">
        <v>352</v>
      </c>
      <c r="B23" s="75" t="s">
        <v>190</v>
      </c>
      <c r="C23" s="94"/>
      <c r="D23" s="49">
        <f t="shared" si="9"/>
        <v>0</v>
      </c>
      <c r="E23" s="49">
        <v>0</v>
      </c>
      <c r="F23" s="49">
        <v>0</v>
      </c>
      <c r="G23" s="49">
        <v>0</v>
      </c>
      <c r="H23" s="49">
        <v>0</v>
      </c>
      <c r="I23" s="76">
        <f t="shared" ref="I23:I28" si="13">IF(AND(D23=0,SUM(E23:H23)&gt;0),"ERROR",IF(D23="n.a.","n.a.",IF(D23=0,0,IF(COUNTIF(E23:H23,"n.a.")=4,"n.a.",IF(COUNTIF(E23:H23,1)=4,1,0.5+(((COUNTIF(E23:H23,"1"))/(4-COUNTIF(E23:H23,"n.a.")))*0.5))))))</f>
        <v>0</v>
      </c>
      <c r="J23" s="83">
        <f t="shared" ref="J23" si="14">IF(I23="n.a.",D23,D23*I23)</f>
        <v>0</v>
      </c>
      <c r="K23" s="142" t="s">
        <v>644</v>
      </c>
      <c r="L23" s="142" t="s">
        <v>645</v>
      </c>
      <c r="M23" s="50"/>
      <c r="N23" s="164"/>
      <c r="O23" s="50"/>
      <c r="P23" s="50"/>
    </row>
    <row r="24" spans="1:16" ht="43.5" customHeight="1" x14ac:dyDescent="0.45">
      <c r="A24" s="74" t="s">
        <v>353</v>
      </c>
      <c r="B24" s="75" t="s">
        <v>80</v>
      </c>
      <c r="C24" s="94"/>
      <c r="D24" s="49">
        <f t="shared" si="9"/>
        <v>0</v>
      </c>
      <c r="E24" s="49">
        <v>0</v>
      </c>
      <c r="F24" s="49">
        <v>0</v>
      </c>
      <c r="G24" s="49">
        <v>0</v>
      </c>
      <c r="H24" s="49">
        <v>0</v>
      </c>
      <c r="I24" s="76">
        <f t="shared" si="13"/>
        <v>0</v>
      </c>
      <c r="J24" s="83">
        <f t="shared" ref="J24:J25" si="15">IF(I24="n.a.",D24,D24*I24)</f>
        <v>0</v>
      </c>
      <c r="K24" s="142" t="s">
        <v>646</v>
      </c>
      <c r="L24" s="142" t="s">
        <v>647</v>
      </c>
      <c r="M24" s="50"/>
      <c r="N24" s="164"/>
      <c r="O24" s="50"/>
      <c r="P24" s="50"/>
    </row>
    <row r="25" spans="1:16" ht="43.5" customHeight="1" x14ac:dyDescent="0.45">
      <c r="A25" s="74" t="s">
        <v>354</v>
      </c>
      <c r="B25" s="75" t="s">
        <v>355</v>
      </c>
      <c r="C25" s="94"/>
      <c r="D25" s="49">
        <f t="shared" si="9"/>
        <v>0</v>
      </c>
      <c r="E25" s="49">
        <v>0</v>
      </c>
      <c r="F25" s="49">
        <v>0</v>
      </c>
      <c r="G25" s="49">
        <v>0</v>
      </c>
      <c r="H25" s="49">
        <v>0</v>
      </c>
      <c r="I25" s="76">
        <f t="shared" si="13"/>
        <v>0</v>
      </c>
      <c r="J25" s="83">
        <f t="shared" si="15"/>
        <v>0</v>
      </c>
      <c r="K25" s="50"/>
      <c r="L25" s="142" t="s">
        <v>614</v>
      </c>
      <c r="M25" s="50"/>
      <c r="N25" s="164"/>
      <c r="O25" s="50"/>
      <c r="P25" s="50"/>
    </row>
    <row r="26" spans="1:16" ht="43.5" customHeight="1" x14ac:dyDescent="0.45">
      <c r="A26" s="74" t="s">
        <v>356</v>
      </c>
      <c r="B26" s="75" t="s">
        <v>357</v>
      </c>
      <c r="C26" s="94"/>
      <c r="D26" s="49">
        <f t="shared" si="9"/>
        <v>0</v>
      </c>
      <c r="E26" s="49">
        <v>0</v>
      </c>
      <c r="F26" s="49">
        <v>0</v>
      </c>
      <c r="G26" s="49">
        <v>0</v>
      </c>
      <c r="H26" s="49">
        <v>0</v>
      </c>
      <c r="I26" s="76">
        <f t="shared" si="13"/>
        <v>0</v>
      </c>
      <c r="J26" s="83">
        <f t="shared" ref="J26" si="16">IF(I26="n.a.",D26,D26*I26)</f>
        <v>0</v>
      </c>
      <c r="K26" s="50"/>
      <c r="L26" s="142" t="s">
        <v>615</v>
      </c>
      <c r="M26" s="50"/>
      <c r="N26" s="164"/>
      <c r="O26" s="50"/>
      <c r="P26" s="50"/>
    </row>
    <row r="27" spans="1:16" ht="43.5" customHeight="1" x14ac:dyDescent="0.45">
      <c r="A27" s="74" t="s">
        <v>358</v>
      </c>
      <c r="B27" s="75" t="s">
        <v>359</v>
      </c>
      <c r="C27" s="94">
        <f>IF(OECD_GuidelinesforMNEs="yes",1,0)</f>
        <v>0</v>
      </c>
      <c r="D27" s="49">
        <f t="shared" si="9"/>
        <v>0</v>
      </c>
      <c r="E27" s="49">
        <v>0</v>
      </c>
      <c r="F27" s="49">
        <v>0</v>
      </c>
      <c r="G27" s="49">
        <v>0</v>
      </c>
      <c r="H27" s="49">
        <v>0</v>
      </c>
      <c r="I27" s="76">
        <f t="shared" si="13"/>
        <v>0</v>
      </c>
      <c r="J27" s="83">
        <f t="shared" ref="J27:J28" si="17">IF(I27="n.a.",D27,D27*I27)</f>
        <v>0</v>
      </c>
      <c r="K27" s="147" t="s">
        <v>554</v>
      </c>
      <c r="L27" s="142" t="s">
        <v>648</v>
      </c>
      <c r="M27" s="50"/>
      <c r="N27" s="164"/>
      <c r="O27" s="50"/>
      <c r="P27" s="50"/>
    </row>
    <row r="28" spans="1:16" ht="43.5" customHeight="1" x14ac:dyDescent="0.45">
      <c r="A28" s="74" t="s">
        <v>360</v>
      </c>
      <c r="B28" s="75" t="s">
        <v>0</v>
      </c>
      <c r="C28" s="94"/>
      <c r="D28" s="49">
        <f t="shared" si="9"/>
        <v>0</v>
      </c>
      <c r="E28" s="49">
        <v>0</v>
      </c>
      <c r="F28" s="49">
        <v>0</v>
      </c>
      <c r="G28" s="49">
        <v>0</v>
      </c>
      <c r="H28" s="49">
        <v>0</v>
      </c>
      <c r="I28" s="76">
        <f t="shared" si="13"/>
        <v>0</v>
      </c>
      <c r="J28" s="83">
        <f t="shared" si="17"/>
        <v>0</v>
      </c>
      <c r="K28" s="50"/>
      <c r="L28" s="142" t="s">
        <v>616</v>
      </c>
      <c r="M28" s="50"/>
      <c r="N28" s="164"/>
      <c r="O28" s="50"/>
      <c r="P28" s="50"/>
    </row>
    <row r="29" spans="1:16" s="54" customFormat="1" ht="40.049999999999997" customHeight="1" x14ac:dyDescent="0.45">
      <c r="A29" s="78" t="s">
        <v>182</v>
      </c>
      <c r="B29" s="79"/>
      <c r="C29" s="95"/>
      <c r="D29" s="52">
        <f>AVERAGE(D4:D28)*10</f>
        <v>0</v>
      </c>
      <c r="E29" s="51"/>
      <c r="F29" s="51"/>
      <c r="G29" s="51"/>
      <c r="H29" s="51"/>
      <c r="I29" s="80" t="str">
        <f>IFERROR(J29/D29,"")</f>
        <v/>
      </c>
      <c r="J29" s="84">
        <f>AVERAGE(J4:J28)*10</f>
        <v>0</v>
      </c>
      <c r="K29" s="53"/>
      <c r="L29" s="53"/>
      <c r="M29" s="53"/>
      <c r="N29" s="166"/>
      <c r="O29" s="53"/>
      <c r="P29" s="53"/>
    </row>
    <row r="30" spans="1:16" ht="13.15" x14ac:dyDescent="0.45">
      <c r="A30" s="81" t="s">
        <v>302</v>
      </c>
      <c r="B30" s="82"/>
      <c r="C30" s="96"/>
      <c r="D30" s="56">
        <f>D29/10</f>
        <v>0</v>
      </c>
      <c r="E30" s="55"/>
      <c r="F30" s="55"/>
      <c r="G30" s="55"/>
      <c r="H30" s="55"/>
      <c r="I30" s="85"/>
      <c r="J30" s="86">
        <f>J29/10</f>
        <v>0</v>
      </c>
      <c r="K30" s="57"/>
      <c r="L30" s="57"/>
      <c r="M30" s="57"/>
      <c r="N30" s="167"/>
      <c r="O30" s="57"/>
      <c r="P30" s="57"/>
    </row>
    <row r="31" spans="1:16" x14ac:dyDescent="0.45">
      <c r="A31" s="97"/>
    </row>
    <row r="32" spans="1:16" x14ac:dyDescent="0.45">
      <c r="A32" s="97" t="s">
        <v>617</v>
      </c>
    </row>
    <row r="33" spans="1:1" x14ac:dyDescent="0.45">
      <c r="A33" s="97" t="s">
        <v>187</v>
      </c>
    </row>
  </sheetData>
  <sheetProtection algorithmName="SHA-512" hashValue="BWbHig/4u/47RdGAqxIuM3gYha6ZpPiSixNYsk3wcoBba4rOO8hBvbgEezp/sgolEtJxSnMSSTYzJiRjeUOa2g==" saltValue="ej7k/OPbzdwydPZMgJgr3Q==" spinCount="100000" sheet="1" objects="1" scenarios="1" formatRows="0"/>
  <customSheetViews>
    <customSheetView guid="{4F865F69-4110-4E3D-BDF1-E656C591F0E8}" scale="80">
      <pane xSplit="2" ySplit="1" topLeftCell="C2" activePane="bottomRight" state="frozen"/>
      <selection pane="bottomRight" activeCell="B20" sqref="B20"/>
      <pageMargins left="0.7" right="0.7" top="0.75" bottom="0.75" header="0.3" footer="0.3"/>
      <pageSetup paperSize="9" orientation="portrait" r:id="rId1"/>
    </customSheetView>
  </customSheetViews>
  <hyperlinks>
    <hyperlink ref="K9" r:id="rId2" xr:uid="{7B2BFD6D-2E2E-4354-8AAC-514EA2806449}"/>
    <hyperlink ref="K10" r:id="rId3" xr:uid="{78CE6B48-DFD9-40D9-817F-02E40953B046}"/>
    <hyperlink ref="K11" r:id="rId4" xr:uid="{4C99F256-2F86-482F-8E12-B4101CAA19FA}"/>
    <hyperlink ref="K12" r:id="rId5" xr:uid="{DC3496DB-6CB9-4316-A1FE-B8C850C8B1A3}"/>
    <hyperlink ref="K17" r:id="rId6" xr:uid="{5EDC8839-3914-4E16-89C3-741A797F2ACE}"/>
    <hyperlink ref="K16" r:id="rId7" xr:uid="{AC07C731-89BA-43A5-A4A4-2F81F828BAE7}"/>
    <hyperlink ref="K18" r:id="rId8" xr:uid="{052BAE4C-511B-4EBA-A162-AEF6BFA2C1BC}"/>
    <hyperlink ref="K19" r:id="rId9" xr:uid="{069EC166-2616-4848-A526-DCAB6C3FA916}"/>
    <hyperlink ref="K20" r:id="rId10" xr:uid="{E443C998-38BA-4511-B149-90D0CF730840}"/>
    <hyperlink ref="K22" r:id="rId11" xr:uid="{0F4EC280-7957-4978-89F9-5F91696BB545}"/>
    <hyperlink ref="K27" r:id="rId12" xr:uid="{5E0EC154-AA0A-4AB9-885E-3F81E58CC87F}"/>
    <hyperlink ref="K5" r:id="rId13" xr:uid="{CCED4000-51E0-4573-B22B-45090649AE01}"/>
    <hyperlink ref="K7" r:id="rId14" xr:uid="{0AAFF2F8-F91C-45F9-8FFF-174F9F4389E3}"/>
    <hyperlink ref="K8" r:id="rId15" xr:uid="{7C4592F1-444F-4580-962A-06414FECD189}"/>
  </hyperlinks>
  <pageMargins left="0.7" right="0.7" top="0.75" bottom="0.75" header="0.3" footer="0.3"/>
  <pageSetup paperSize="9" orientation="portrait" r:id="rId16"/>
  <extLst>
    <ext xmlns:x14="http://schemas.microsoft.com/office/spreadsheetml/2009/9/main" uri="{CCE6A557-97BC-4b89-ADB6-D9C93CAAB3DF}">
      <x14:dataValidations xmlns:xm="http://schemas.microsoft.com/office/excel/2006/main" count="1">
        <x14:dataValidation type="list" allowBlank="1" showDropDown="1" showErrorMessage="1" error="Please insert 0, 1 or n.a.!" xr:uid="{00000000-0002-0000-0400-000000000000}">
          <x14:formula1>
            <xm:f>'Data vals &amp; cals'!$A$2:$A$4</xm:f>
          </x14:formula1>
          <xm:sqref>E14:H28 E4:H12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FCB3B"/>
  </sheetPr>
  <dimension ref="A1:P20"/>
  <sheetViews>
    <sheetView zoomScale="80" zoomScaleNormal="80" workbookViewId="0">
      <pane xSplit="2" ySplit="3" topLeftCell="K4" activePane="bottomRight" state="frozen"/>
      <selection activeCell="N1" sqref="N1:N1048576"/>
      <selection pane="topRight" activeCell="N1" sqref="N1:N1048576"/>
      <selection pane="bottomLeft" activeCell="N1" sqref="N1:N1048576"/>
      <selection pane="bottomRight" activeCell="M7" sqref="M7"/>
    </sheetView>
  </sheetViews>
  <sheetFormatPr defaultColWidth="9.06640625" defaultRowHeight="12.75" x14ac:dyDescent="0.45"/>
  <cols>
    <col min="1" max="1" width="4.73046875" style="58" customWidth="1"/>
    <col min="2" max="2" width="62.06640625" style="48" customWidth="1"/>
    <col min="3" max="8" width="5.73046875" style="41" customWidth="1"/>
    <col min="9" max="10" width="6.06640625" style="41" customWidth="1"/>
    <col min="11" max="13" width="20.73046875" style="41" customWidth="1"/>
    <col min="14" max="14" width="20.73046875" style="168" customWidth="1"/>
    <col min="15" max="16" width="20.73046875" style="41" customWidth="1"/>
    <col min="17" max="16384" width="9.06640625" style="41"/>
  </cols>
  <sheetData>
    <row r="1" spans="1:16" ht="20.2" customHeight="1" x14ac:dyDescent="0.45">
      <c r="A1" s="36" t="s">
        <v>184</v>
      </c>
      <c r="B1" s="37"/>
      <c r="C1" s="36" t="s">
        <v>520</v>
      </c>
      <c r="D1" s="36"/>
      <c r="E1" s="36"/>
      <c r="F1" s="36"/>
      <c r="G1" s="36"/>
      <c r="H1" s="36"/>
      <c r="I1" s="36"/>
      <c r="J1" s="36"/>
      <c r="K1" s="36"/>
      <c r="L1" s="36"/>
      <c r="M1" s="36"/>
      <c r="N1" s="156"/>
      <c r="O1" s="36"/>
      <c r="P1" s="36"/>
    </row>
    <row r="2" spans="1:16" s="44" customFormat="1" ht="146.19999999999999" customHeight="1" x14ac:dyDescent="0.4">
      <c r="A2" s="67" t="s">
        <v>22</v>
      </c>
      <c r="B2" s="68"/>
      <c r="C2" s="69" t="s">
        <v>180</v>
      </c>
      <c r="D2" s="43" t="s">
        <v>178</v>
      </c>
      <c r="E2" s="118" t="s">
        <v>54</v>
      </c>
      <c r="F2" s="118" t="s">
        <v>55</v>
      </c>
      <c r="G2" s="119" t="s">
        <v>304</v>
      </c>
      <c r="H2" s="119" t="s">
        <v>305</v>
      </c>
      <c r="I2" s="70" t="s">
        <v>181</v>
      </c>
      <c r="J2" s="70" t="s">
        <v>301</v>
      </c>
      <c r="K2" s="60" t="s">
        <v>56</v>
      </c>
      <c r="L2" s="60" t="s">
        <v>314</v>
      </c>
      <c r="M2" s="61" t="s">
        <v>618</v>
      </c>
      <c r="N2" s="153" t="s">
        <v>316</v>
      </c>
      <c r="O2" s="61" t="s">
        <v>317</v>
      </c>
      <c r="P2" s="60" t="s">
        <v>318</v>
      </c>
    </row>
    <row r="3" spans="1:16" s="47" customFormat="1" ht="30" customHeight="1" x14ac:dyDescent="0.45">
      <c r="A3" s="71" t="s">
        <v>298</v>
      </c>
      <c r="B3" s="72"/>
      <c r="C3" s="73"/>
      <c r="D3" s="45"/>
      <c r="E3" s="45"/>
      <c r="F3" s="45"/>
      <c r="G3" s="45"/>
      <c r="H3" s="45"/>
      <c r="I3" s="73"/>
      <c r="J3" s="73"/>
      <c r="K3" s="46"/>
      <c r="L3" s="46"/>
      <c r="M3" s="46"/>
      <c r="N3" s="163"/>
      <c r="O3" s="46"/>
      <c r="P3" s="46"/>
    </row>
    <row r="4" spans="1:16" ht="40.049999999999997" customHeight="1" x14ac:dyDescent="0.45">
      <c r="A4" s="74" t="s">
        <v>320</v>
      </c>
      <c r="B4" s="75" t="s">
        <v>410</v>
      </c>
      <c r="C4" s="92">
        <f>IF(IFC_PerformanceStandards="yes",1,0)</f>
        <v>0</v>
      </c>
      <c r="D4" s="49">
        <f t="shared" ref="D4:D18" si="0">IF(C4="",0,C4)</f>
        <v>0</v>
      </c>
      <c r="E4" s="49">
        <v>0</v>
      </c>
      <c r="F4" s="49">
        <v>0</v>
      </c>
      <c r="G4" s="49">
        <v>0</v>
      </c>
      <c r="H4" s="49">
        <v>0</v>
      </c>
      <c r="I4" s="76">
        <f t="shared" ref="I4:I18" si="1">IF(AND(D4=0,SUM(E4:H4)&gt;0),"ERROR",IF(D4="n.a.","n.a.",IF(D4=0,0,IF(COUNTIF(E4:H4,"n.a.")=4,"n.a.",IF(COUNTIF(E4:H4,1)=4,1,0.5+(((COUNTIF(E4:H4,"1"))/(4-COUNTIF(E4:H4,"n.a.")))*0.5))))))</f>
        <v>0</v>
      </c>
      <c r="J4" s="83">
        <f t="shared" ref="J4:J18" si="2">IF(I4="n.a.",D4,D4*I4)</f>
        <v>0</v>
      </c>
      <c r="K4" s="142" t="s">
        <v>638</v>
      </c>
      <c r="L4" s="142" t="s">
        <v>657</v>
      </c>
      <c r="M4" s="50"/>
      <c r="N4" s="164"/>
      <c r="O4" s="50"/>
      <c r="P4" s="50"/>
    </row>
    <row r="5" spans="1:16" ht="50.25" customHeight="1" x14ac:dyDescent="0.45">
      <c r="A5" s="74" t="s">
        <v>321</v>
      </c>
      <c r="B5" s="75" t="s">
        <v>411</v>
      </c>
      <c r="C5" s="92">
        <f>IF(IFC_PerformanceStandards="yes",1,0)</f>
        <v>0</v>
      </c>
      <c r="D5" s="49">
        <f t="shared" si="0"/>
        <v>0</v>
      </c>
      <c r="E5" s="49">
        <v>0</v>
      </c>
      <c r="F5" s="49">
        <v>0</v>
      </c>
      <c r="G5" s="49">
        <v>0</v>
      </c>
      <c r="H5" s="49">
        <v>0</v>
      </c>
      <c r="I5" s="76">
        <f t="shared" si="1"/>
        <v>0</v>
      </c>
      <c r="J5" s="83">
        <f t="shared" si="2"/>
        <v>0</v>
      </c>
      <c r="K5" s="142" t="s">
        <v>638</v>
      </c>
      <c r="L5" s="142" t="s">
        <v>657</v>
      </c>
      <c r="M5" s="50"/>
      <c r="N5" s="164"/>
      <c r="O5" s="50"/>
      <c r="P5" s="50"/>
    </row>
    <row r="6" spans="1:16" ht="40.049999999999997" customHeight="1" x14ac:dyDescent="0.45">
      <c r="A6" s="74" t="s">
        <v>322</v>
      </c>
      <c r="B6" s="75" t="s">
        <v>412</v>
      </c>
      <c r="C6" s="92">
        <f>IF(IFC_PerformanceStandards="yes",1,0)</f>
        <v>0</v>
      </c>
      <c r="D6" s="49">
        <f t="shared" si="0"/>
        <v>0</v>
      </c>
      <c r="E6" s="49">
        <v>0</v>
      </c>
      <c r="F6" s="49">
        <v>0</v>
      </c>
      <c r="G6" s="49">
        <v>0</v>
      </c>
      <c r="H6" s="49">
        <v>0</v>
      </c>
      <c r="I6" s="76">
        <f t="shared" si="1"/>
        <v>0</v>
      </c>
      <c r="J6" s="83">
        <f t="shared" si="2"/>
        <v>0</v>
      </c>
      <c r="K6" s="142" t="s">
        <v>638</v>
      </c>
      <c r="L6" s="142" t="s">
        <v>657</v>
      </c>
      <c r="M6" s="50"/>
      <c r="N6" s="164"/>
      <c r="O6" s="50"/>
      <c r="P6" s="50"/>
    </row>
    <row r="7" spans="1:16" ht="46.5" customHeight="1" x14ac:dyDescent="0.45">
      <c r="A7" s="74" t="s">
        <v>324</v>
      </c>
      <c r="B7" s="75" t="s">
        <v>413</v>
      </c>
      <c r="C7" s="92">
        <f>IF(IFC_PerformanceStandards="yes",1,0)</f>
        <v>0</v>
      </c>
      <c r="D7" s="49">
        <f t="shared" si="0"/>
        <v>0</v>
      </c>
      <c r="E7" s="49">
        <v>0</v>
      </c>
      <c r="F7" s="49">
        <v>0</v>
      </c>
      <c r="G7" s="49">
        <v>0</v>
      </c>
      <c r="H7" s="49">
        <v>0</v>
      </c>
      <c r="I7" s="76">
        <f t="shared" si="1"/>
        <v>0</v>
      </c>
      <c r="J7" s="83">
        <f t="shared" si="2"/>
        <v>0</v>
      </c>
      <c r="K7" s="142" t="s">
        <v>638</v>
      </c>
      <c r="L7" s="142" t="s">
        <v>657</v>
      </c>
      <c r="M7" s="50"/>
      <c r="N7" s="164"/>
      <c r="O7" s="50"/>
      <c r="P7" s="50"/>
    </row>
    <row r="8" spans="1:16" ht="40.049999999999997" customHeight="1" x14ac:dyDescent="0.45">
      <c r="A8" s="74" t="s">
        <v>325</v>
      </c>
      <c r="B8" s="75" t="s">
        <v>414</v>
      </c>
      <c r="C8" s="92">
        <f>IF(IFC_PerformanceStandards="yes",1,0)</f>
        <v>0</v>
      </c>
      <c r="D8" s="49">
        <f t="shared" si="0"/>
        <v>0</v>
      </c>
      <c r="E8" s="49">
        <v>0</v>
      </c>
      <c r="F8" s="49">
        <v>0</v>
      </c>
      <c r="G8" s="49">
        <v>0</v>
      </c>
      <c r="H8" s="49">
        <v>0</v>
      </c>
      <c r="I8" s="76">
        <f t="shared" si="1"/>
        <v>0</v>
      </c>
      <c r="J8" s="83">
        <f t="shared" si="2"/>
        <v>0</v>
      </c>
      <c r="K8" s="142" t="s">
        <v>638</v>
      </c>
      <c r="L8" s="142" t="s">
        <v>657</v>
      </c>
      <c r="M8" s="50"/>
      <c r="N8" s="164"/>
      <c r="O8" s="50"/>
      <c r="P8" s="50"/>
    </row>
    <row r="9" spans="1:16" ht="40.049999999999997" customHeight="1" x14ac:dyDescent="0.45">
      <c r="A9" s="74" t="s">
        <v>327</v>
      </c>
      <c r="B9" s="75" t="s">
        <v>8</v>
      </c>
      <c r="C9" s="92"/>
      <c r="D9" s="49">
        <f t="shared" si="0"/>
        <v>0</v>
      </c>
      <c r="E9" s="49">
        <v>0</v>
      </c>
      <c r="F9" s="49">
        <v>0</v>
      </c>
      <c r="G9" s="49">
        <v>0</v>
      </c>
      <c r="H9" s="49">
        <v>0</v>
      </c>
      <c r="I9" s="76">
        <f t="shared" si="1"/>
        <v>0</v>
      </c>
      <c r="J9" s="83">
        <f t="shared" si="2"/>
        <v>0</v>
      </c>
      <c r="K9" s="142" t="s">
        <v>638</v>
      </c>
      <c r="L9" s="142" t="s">
        <v>657</v>
      </c>
      <c r="M9" s="50"/>
      <c r="N9" s="164"/>
      <c r="O9" s="50"/>
      <c r="P9" s="50"/>
    </row>
    <row r="10" spans="1:16" ht="40.049999999999997" customHeight="1" x14ac:dyDescent="0.45">
      <c r="A10" s="74" t="s">
        <v>329</v>
      </c>
      <c r="B10" s="75" t="s">
        <v>9</v>
      </c>
      <c r="C10" s="92"/>
      <c r="D10" s="49">
        <f t="shared" si="0"/>
        <v>0</v>
      </c>
      <c r="E10" s="49">
        <v>0</v>
      </c>
      <c r="F10" s="49">
        <v>0</v>
      </c>
      <c r="G10" s="49">
        <v>0</v>
      </c>
      <c r="H10" s="49">
        <v>0</v>
      </c>
      <c r="I10" s="76">
        <f t="shared" si="1"/>
        <v>0</v>
      </c>
      <c r="J10" s="83">
        <f t="shared" si="2"/>
        <v>0</v>
      </c>
      <c r="K10" s="142" t="s">
        <v>638</v>
      </c>
      <c r="L10" s="142" t="s">
        <v>657</v>
      </c>
      <c r="M10" s="50"/>
      <c r="N10" s="164"/>
      <c r="O10" s="50"/>
      <c r="P10" s="50"/>
    </row>
    <row r="11" spans="1:16" ht="61.5" customHeight="1" x14ac:dyDescent="0.45">
      <c r="A11" s="74" t="s">
        <v>330</v>
      </c>
      <c r="B11" s="75" t="s">
        <v>38</v>
      </c>
      <c r="C11" s="92"/>
      <c r="D11" s="49">
        <f t="shared" si="0"/>
        <v>0</v>
      </c>
      <c r="E11" s="49">
        <v>0</v>
      </c>
      <c r="F11" s="49">
        <v>0</v>
      </c>
      <c r="G11" s="49">
        <v>0</v>
      </c>
      <c r="H11" s="49">
        <v>0</v>
      </c>
      <c r="I11" s="76">
        <f t="shared" si="1"/>
        <v>0</v>
      </c>
      <c r="J11" s="83">
        <f t="shared" si="2"/>
        <v>0</v>
      </c>
      <c r="K11" s="142" t="s">
        <v>660</v>
      </c>
      <c r="L11" s="142" t="s">
        <v>628</v>
      </c>
      <c r="M11" s="50"/>
      <c r="N11" s="164"/>
      <c r="O11" s="50"/>
      <c r="P11" s="50"/>
    </row>
    <row r="12" spans="1:16" ht="40.049999999999997" customHeight="1" x14ac:dyDescent="0.45">
      <c r="A12" s="74" t="s">
        <v>332</v>
      </c>
      <c r="B12" s="75" t="s">
        <v>10</v>
      </c>
      <c r="C12" s="92"/>
      <c r="D12" s="49">
        <f t="shared" si="0"/>
        <v>0</v>
      </c>
      <c r="E12" s="49">
        <v>0</v>
      </c>
      <c r="F12" s="49">
        <v>0</v>
      </c>
      <c r="G12" s="49">
        <v>0</v>
      </c>
      <c r="H12" s="49">
        <v>0</v>
      </c>
      <c r="I12" s="76">
        <f t="shared" si="1"/>
        <v>0</v>
      </c>
      <c r="J12" s="83">
        <f t="shared" si="2"/>
        <v>0</v>
      </c>
      <c r="K12" s="142" t="s">
        <v>660</v>
      </c>
      <c r="L12" s="142" t="s">
        <v>628</v>
      </c>
      <c r="M12" s="50"/>
      <c r="N12" s="164"/>
      <c r="O12" s="50"/>
      <c r="P12" s="50"/>
    </row>
    <row r="13" spans="1:16" ht="40.049999999999997" customHeight="1" x14ac:dyDescent="0.45">
      <c r="A13" s="74" t="s">
        <v>334</v>
      </c>
      <c r="B13" s="75" t="s">
        <v>11</v>
      </c>
      <c r="C13" s="92">
        <f>IF(IFC_PerformanceStandards="yes",1,0)</f>
        <v>0</v>
      </c>
      <c r="D13" s="49">
        <f t="shared" si="0"/>
        <v>0</v>
      </c>
      <c r="E13" s="49">
        <v>0</v>
      </c>
      <c r="F13" s="49">
        <v>0</v>
      </c>
      <c r="G13" s="49">
        <v>0</v>
      </c>
      <c r="H13" s="49">
        <v>0</v>
      </c>
      <c r="I13" s="76">
        <f t="shared" si="1"/>
        <v>0</v>
      </c>
      <c r="J13" s="83">
        <f t="shared" si="2"/>
        <v>0</v>
      </c>
      <c r="K13" s="142" t="s">
        <v>660</v>
      </c>
      <c r="L13" s="142" t="s">
        <v>627</v>
      </c>
      <c r="M13" s="50"/>
      <c r="N13" s="164"/>
      <c r="O13" s="50"/>
      <c r="P13" s="50"/>
    </row>
    <row r="14" spans="1:16" ht="40.049999999999997" customHeight="1" x14ac:dyDescent="0.45">
      <c r="A14" s="74" t="s">
        <v>336</v>
      </c>
      <c r="B14" s="75" t="s">
        <v>217</v>
      </c>
      <c r="C14" s="92"/>
      <c r="D14" s="49">
        <v>0</v>
      </c>
      <c r="E14" s="49">
        <v>0</v>
      </c>
      <c r="F14" s="49">
        <v>0</v>
      </c>
      <c r="G14" s="49">
        <v>0</v>
      </c>
      <c r="H14" s="49">
        <v>0</v>
      </c>
      <c r="I14" s="76">
        <f t="shared" si="1"/>
        <v>0</v>
      </c>
      <c r="J14" s="83">
        <f t="shared" si="2"/>
        <v>0</v>
      </c>
      <c r="K14" s="142" t="s">
        <v>602</v>
      </c>
      <c r="L14" s="142" t="s">
        <v>625</v>
      </c>
      <c r="M14" s="50"/>
      <c r="N14" s="164"/>
      <c r="O14" s="50"/>
      <c r="P14" s="50"/>
    </row>
    <row r="15" spans="1:16" ht="40.049999999999997" customHeight="1" x14ac:dyDescent="0.45">
      <c r="A15" s="74" t="s">
        <v>337</v>
      </c>
      <c r="B15" s="75" t="s">
        <v>205</v>
      </c>
      <c r="C15" s="92"/>
      <c r="D15" s="49">
        <f t="shared" si="0"/>
        <v>0</v>
      </c>
      <c r="E15" s="49">
        <v>0</v>
      </c>
      <c r="F15" s="49">
        <v>0</v>
      </c>
      <c r="G15" s="49">
        <v>0</v>
      </c>
      <c r="H15" s="49">
        <v>0</v>
      </c>
      <c r="I15" s="76">
        <f t="shared" si="1"/>
        <v>0</v>
      </c>
      <c r="J15" s="83">
        <f t="shared" si="2"/>
        <v>0</v>
      </c>
      <c r="K15" s="142" t="s">
        <v>602</v>
      </c>
      <c r="L15" s="142" t="s">
        <v>626</v>
      </c>
      <c r="M15" s="50"/>
      <c r="N15" s="164"/>
      <c r="O15" s="50"/>
      <c r="P15" s="50"/>
    </row>
    <row r="16" spans="1:16" ht="58.5" customHeight="1" x14ac:dyDescent="0.45">
      <c r="A16" s="74" t="s">
        <v>338</v>
      </c>
      <c r="B16" s="75" t="s">
        <v>415</v>
      </c>
      <c r="C16" s="93">
        <f>IF(Equator_Principles="yes",1,0)</f>
        <v>0</v>
      </c>
      <c r="D16" s="49">
        <f t="shared" si="0"/>
        <v>0</v>
      </c>
      <c r="E16" s="49">
        <v>0</v>
      </c>
      <c r="F16" s="49">
        <v>0</v>
      </c>
      <c r="G16" s="49">
        <v>0</v>
      </c>
      <c r="H16" s="49">
        <v>0</v>
      </c>
      <c r="I16" s="76">
        <f t="shared" si="1"/>
        <v>0</v>
      </c>
      <c r="J16" s="83">
        <f t="shared" si="2"/>
        <v>0</v>
      </c>
      <c r="K16" s="142" t="s">
        <v>658</v>
      </c>
      <c r="L16" s="142" t="s">
        <v>659</v>
      </c>
      <c r="M16" s="50"/>
      <c r="N16" s="164"/>
      <c r="O16" s="50"/>
      <c r="P16" s="50"/>
    </row>
    <row r="17" spans="1:16" ht="40.049999999999997" customHeight="1" x14ac:dyDescent="0.45">
      <c r="A17" s="74" t="s">
        <v>340</v>
      </c>
      <c r="B17" s="75" t="s">
        <v>416</v>
      </c>
      <c r="C17" s="94">
        <f>IF(IFC_PerformanceStandards="yes",1,0)</f>
        <v>0</v>
      </c>
      <c r="D17" s="49">
        <f t="shared" si="0"/>
        <v>0</v>
      </c>
      <c r="E17" s="49">
        <v>0</v>
      </c>
      <c r="F17" s="49">
        <v>0</v>
      </c>
      <c r="G17" s="49">
        <v>0</v>
      </c>
      <c r="H17" s="49">
        <v>0</v>
      </c>
      <c r="I17" s="76">
        <f t="shared" si="1"/>
        <v>0</v>
      </c>
      <c r="J17" s="83">
        <f t="shared" si="2"/>
        <v>0</v>
      </c>
      <c r="K17" s="142" t="s">
        <v>638</v>
      </c>
      <c r="L17" s="142" t="s">
        <v>657</v>
      </c>
      <c r="M17" s="50"/>
      <c r="N17" s="164"/>
      <c r="O17" s="50"/>
      <c r="P17" s="50"/>
    </row>
    <row r="18" spans="1:16" ht="40.049999999999997" customHeight="1" x14ac:dyDescent="0.45">
      <c r="A18" s="74" t="s">
        <v>341</v>
      </c>
      <c r="B18" s="75" t="s">
        <v>12</v>
      </c>
      <c r="C18" s="94"/>
      <c r="D18" s="49">
        <f t="shared" si="0"/>
        <v>0</v>
      </c>
      <c r="E18" s="49">
        <v>0</v>
      </c>
      <c r="F18" s="49">
        <v>0</v>
      </c>
      <c r="G18" s="49">
        <v>0</v>
      </c>
      <c r="H18" s="49">
        <v>0</v>
      </c>
      <c r="I18" s="76">
        <f t="shared" si="1"/>
        <v>0</v>
      </c>
      <c r="J18" s="83">
        <f t="shared" si="2"/>
        <v>0</v>
      </c>
      <c r="K18" s="142" t="s">
        <v>638</v>
      </c>
      <c r="L18" s="142" t="s">
        <v>657</v>
      </c>
      <c r="M18" s="50"/>
      <c r="N18" s="164"/>
      <c r="O18" s="50"/>
      <c r="P18" s="50"/>
    </row>
    <row r="19" spans="1:16" s="54" customFormat="1" ht="40.049999999999997" customHeight="1" x14ac:dyDescent="0.45">
      <c r="A19" s="78" t="s">
        <v>182</v>
      </c>
      <c r="B19" s="79"/>
      <c r="C19" s="95"/>
      <c r="D19" s="52">
        <f>AVERAGE(D4:D18)*10</f>
        <v>0</v>
      </c>
      <c r="E19" s="51"/>
      <c r="F19" s="51"/>
      <c r="G19" s="51"/>
      <c r="H19" s="51"/>
      <c r="I19" s="80" t="str">
        <f>IFERROR(J19/D19,"")</f>
        <v/>
      </c>
      <c r="J19" s="84">
        <f>AVERAGE(J4:J18)*10</f>
        <v>0</v>
      </c>
      <c r="K19" s="53"/>
      <c r="L19" s="53"/>
      <c r="M19" s="53"/>
      <c r="N19" s="166"/>
      <c r="O19" s="53"/>
      <c r="P19" s="53"/>
    </row>
    <row r="20" spans="1:16" ht="13.15" x14ac:dyDescent="0.45">
      <c r="A20" s="81" t="s">
        <v>302</v>
      </c>
      <c r="B20" s="82"/>
      <c r="C20" s="96"/>
      <c r="D20" s="56">
        <f>D19/10</f>
        <v>0</v>
      </c>
      <c r="E20" s="55"/>
      <c r="F20" s="55"/>
      <c r="G20" s="55"/>
      <c r="H20" s="55"/>
      <c r="I20" s="85"/>
      <c r="J20" s="86">
        <f>J19/10</f>
        <v>0</v>
      </c>
      <c r="K20" s="57"/>
      <c r="L20" s="57"/>
      <c r="M20" s="57"/>
      <c r="N20" s="167"/>
      <c r="O20" s="57"/>
      <c r="P20" s="57"/>
    </row>
  </sheetData>
  <sheetProtection algorithmName="SHA-512" hashValue="qtsWwrRcHTV+EjZWo3JxPh9v/fwClgz5XrqE1y25ikDLx8ovdRjvQJKa7DGks8i7/CWbxrLVxPrplNt/PzzZJw==" saltValue="2QU2McYbzgXS3x862T0Z4A==" spinCount="100000" sheet="1" objects="1" scenarios="1" formatRows="0"/>
  <customSheetViews>
    <customSheetView guid="{4F865F69-4110-4E3D-BDF1-E656C591F0E8}" topLeftCell="A7">
      <selection activeCell="C14" sqref="C14"/>
      <pageMargins left="0.7" right="0.7" top="0.75" bottom="0.75" header="0.3" footer="0.3"/>
      <pageSetup paperSize="9" orientation="portrait" r:id="rId1"/>
    </customSheetView>
  </customSheetView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DropDown="1" showErrorMessage="1" error="Please insert 0, 1 or n.a.!" xr:uid="{00000000-0002-0000-0A00-000000000000}">
          <x14:formula1>
            <xm:f>'Data vals &amp; cals'!$A$2:$A$4</xm:f>
          </x14:formula1>
          <xm:sqref>E4:H18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FCB3B"/>
  </sheetPr>
  <dimension ref="A1:P22"/>
  <sheetViews>
    <sheetView zoomScale="80" zoomScaleNormal="80" workbookViewId="0">
      <pane xSplit="2" ySplit="3" topLeftCell="F11" activePane="bottomRight" state="frozen"/>
      <selection activeCell="N1" sqref="N1:N1048576"/>
      <selection pane="topRight" activeCell="N1" sqref="N1:N1048576"/>
      <selection pane="bottomLeft" activeCell="N1" sqref="N1:N1048576"/>
      <selection pane="bottomRight" activeCell="L17" sqref="L17"/>
    </sheetView>
  </sheetViews>
  <sheetFormatPr defaultColWidth="9.06640625" defaultRowHeight="12.75" x14ac:dyDescent="0.45"/>
  <cols>
    <col min="1" max="1" width="4.73046875" style="58" customWidth="1"/>
    <col min="2" max="2" width="55.33203125" style="48" customWidth="1"/>
    <col min="3" max="8" width="5.73046875" style="41" customWidth="1"/>
    <col min="9" max="10" width="6.06640625" style="41" customWidth="1"/>
    <col min="11" max="13" width="20.73046875" style="41" customWidth="1"/>
    <col min="14" max="14" width="20.73046875" style="168" customWidth="1"/>
    <col min="15" max="16" width="20.73046875" style="41" customWidth="1"/>
    <col min="17" max="16384" width="9.06640625" style="41"/>
  </cols>
  <sheetData>
    <row r="1" spans="1:16" ht="20.2" customHeight="1" x14ac:dyDescent="0.45">
      <c r="A1" s="36" t="s">
        <v>184</v>
      </c>
      <c r="B1" s="37"/>
      <c r="C1" s="36" t="s">
        <v>520</v>
      </c>
      <c r="D1" s="36"/>
      <c r="E1" s="36"/>
      <c r="F1" s="36"/>
      <c r="G1" s="36"/>
      <c r="H1" s="36"/>
      <c r="I1" s="36"/>
      <c r="J1" s="36"/>
      <c r="K1" s="36"/>
      <c r="L1" s="36"/>
      <c r="M1" s="36"/>
      <c r="N1" s="156"/>
      <c r="O1" s="36"/>
      <c r="P1" s="36"/>
    </row>
    <row r="2" spans="1:16" s="44" customFormat="1" ht="146.19999999999999" customHeight="1" x14ac:dyDescent="0.4">
      <c r="A2" s="67" t="s">
        <v>95</v>
      </c>
      <c r="B2" s="68"/>
      <c r="C2" s="69" t="s">
        <v>180</v>
      </c>
      <c r="D2" s="43" t="s">
        <v>178</v>
      </c>
      <c r="E2" s="118" t="s">
        <v>54</v>
      </c>
      <c r="F2" s="118" t="s">
        <v>55</v>
      </c>
      <c r="G2" s="119" t="s">
        <v>304</v>
      </c>
      <c r="H2" s="119" t="s">
        <v>305</v>
      </c>
      <c r="I2" s="70" t="s">
        <v>181</v>
      </c>
      <c r="J2" s="70" t="s">
        <v>301</v>
      </c>
      <c r="K2" s="60" t="s">
        <v>56</v>
      </c>
      <c r="L2" s="60" t="s">
        <v>314</v>
      </c>
      <c r="M2" s="61" t="s">
        <v>618</v>
      </c>
      <c r="N2" s="153" t="s">
        <v>316</v>
      </c>
      <c r="O2" s="61" t="s">
        <v>317</v>
      </c>
      <c r="P2" s="60" t="s">
        <v>318</v>
      </c>
    </row>
    <row r="3" spans="1:16" s="47" customFormat="1" ht="30" customHeight="1" x14ac:dyDescent="0.45">
      <c r="A3" s="71" t="s">
        <v>298</v>
      </c>
      <c r="B3" s="72"/>
      <c r="C3" s="73"/>
      <c r="D3" s="45"/>
      <c r="E3" s="45"/>
      <c r="F3" s="45"/>
      <c r="G3" s="45"/>
      <c r="H3" s="45"/>
      <c r="I3" s="73"/>
      <c r="J3" s="73"/>
      <c r="K3" s="46"/>
      <c r="L3" s="46"/>
      <c r="M3" s="46"/>
      <c r="N3" s="163"/>
      <c r="O3" s="46"/>
      <c r="P3" s="46"/>
    </row>
    <row r="4" spans="1:16" ht="52.15" customHeight="1" x14ac:dyDescent="0.45">
      <c r="A4" s="74" t="s">
        <v>320</v>
      </c>
      <c r="B4" s="75" t="s">
        <v>96</v>
      </c>
      <c r="C4" s="92">
        <f>IF(OECD_GuidelinesforMNEs="yes",1,0)</f>
        <v>0</v>
      </c>
      <c r="D4" s="49">
        <v>0</v>
      </c>
      <c r="E4" s="49">
        <v>0</v>
      </c>
      <c r="F4" s="49">
        <v>0</v>
      </c>
      <c r="G4" s="49">
        <v>0</v>
      </c>
      <c r="H4" s="49">
        <v>0</v>
      </c>
      <c r="I4" s="76">
        <f t="shared" ref="I4:I19" si="0">IF(AND(D4=0,SUM(E4:H4)&gt;0),"ERROR",IF(D4="n.a.","n.a.",IF(D4=0,0,IF(COUNTIF(E4:H4,"n.a.")=4,"n.a.",IF(COUNTIF(E4:H4,1)=4,1,0.5+(((COUNTIF(E4:H4,"1"))/(4-COUNTIF(E4:H4,"n.a.")))*0.5))))))</f>
        <v>0</v>
      </c>
      <c r="J4" s="83">
        <f t="shared" ref="J4:J19" si="1">IF(I4="n.a.",D4,D4*I4)</f>
        <v>0</v>
      </c>
      <c r="K4" s="140" t="s">
        <v>525</v>
      </c>
      <c r="L4" s="142" t="s">
        <v>668</v>
      </c>
      <c r="M4" s="50"/>
      <c r="N4" s="164"/>
      <c r="O4" s="50"/>
      <c r="P4" s="50"/>
    </row>
    <row r="5" spans="1:16" ht="40.049999999999997" customHeight="1" x14ac:dyDescent="0.45">
      <c r="A5" s="74" t="s">
        <v>321</v>
      </c>
      <c r="B5" s="75" t="s">
        <v>395</v>
      </c>
      <c r="C5" s="92"/>
      <c r="D5" s="49">
        <f t="shared" ref="D5:D19" si="2">IF(C5="",0,C5)</f>
        <v>0</v>
      </c>
      <c r="E5" s="49">
        <v>0</v>
      </c>
      <c r="F5" s="49">
        <v>0</v>
      </c>
      <c r="G5" s="49">
        <v>0</v>
      </c>
      <c r="H5" s="49">
        <v>0</v>
      </c>
      <c r="I5" s="76">
        <f t="shared" si="0"/>
        <v>0</v>
      </c>
      <c r="J5" s="83">
        <f t="shared" si="1"/>
        <v>0</v>
      </c>
      <c r="K5" s="50"/>
      <c r="L5" s="142" t="s">
        <v>564</v>
      </c>
      <c r="M5" s="50"/>
      <c r="N5" s="164"/>
      <c r="O5" s="50"/>
      <c r="P5" s="50"/>
    </row>
    <row r="6" spans="1:16" ht="47.25" customHeight="1" x14ac:dyDescent="0.45">
      <c r="A6" s="74" t="s">
        <v>322</v>
      </c>
      <c r="B6" s="75" t="s">
        <v>97</v>
      </c>
      <c r="C6" s="92">
        <f>IF(IFC_PerformanceStandards="yes",1,0)</f>
        <v>0</v>
      </c>
      <c r="D6" s="49">
        <f t="shared" si="2"/>
        <v>0</v>
      </c>
      <c r="E6" s="49">
        <v>0</v>
      </c>
      <c r="F6" s="49">
        <v>0</v>
      </c>
      <c r="G6" s="49">
        <v>0</v>
      </c>
      <c r="H6" s="49">
        <v>0</v>
      </c>
      <c r="I6" s="76">
        <f t="shared" si="0"/>
        <v>0</v>
      </c>
      <c r="J6" s="83">
        <f t="shared" si="1"/>
        <v>0</v>
      </c>
      <c r="K6" s="140" t="s">
        <v>525</v>
      </c>
      <c r="L6" s="142" t="s">
        <v>667</v>
      </c>
      <c r="M6" s="50"/>
      <c r="N6" s="164"/>
      <c r="O6" s="50"/>
      <c r="P6" s="50"/>
    </row>
    <row r="7" spans="1:16" ht="47.25" customHeight="1" x14ac:dyDescent="0.45">
      <c r="A7" s="74" t="s">
        <v>324</v>
      </c>
      <c r="B7" s="75" t="s">
        <v>397</v>
      </c>
      <c r="C7" s="92">
        <f>IF(OR(IFC_PerformanceStandards="yes",IFC_EnvironmentalHealthandSafetyGuidelines="yes"),1,0)</f>
        <v>0</v>
      </c>
      <c r="D7" s="49">
        <f t="shared" si="2"/>
        <v>0</v>
      </c>
      <c r="E7" s="49">
        <v>0</v>
      </c>
      <c r="F7" s="49">
        <v>0</v>
      </c>
      <c r="G7" s="49">
        <v>0</v>
      </c>
      <c r="H7" s="49">
        <v>0</v>
      </c>
      <c r="I7" s="76">
        <f t="shared" si="0"/>
        <v>0</v>
      </c>
      <c r="J7" s="83">
        <f t="shared" si="1"/>
        <v>0</v>
      </c>
      <c r="K7" s="140" t="s">
        <v>525</v>
      </c>
      <c r="L7" s="142" t="s">
        <v>666</v>
      </c>
      <c r="M7" s="50"/>
      <c r="N7" s="164"/>
      <c r="O7" s="50"/>
      <c r="P7" s="50"/>
    </row>
    <row r="8" spans="1:16" ht="52.9" customHeight="1" x14ac:dyDescent="0.45">
      <c r="A8" s="74" t="s">
        <v>325</v>
      </c>
      <c r="B8" s="75" t="s">
        <v>98</v>
      </c>
      <c r="C8" s="92">
        <f>IF(OR(IFC_PerformanceStandards="yes",IFC_EnvironmentalHealthandSafetyGuidelines="yes"),1,0)</f>
        <v>0</v>
      </c>
      <c r="D8" s="49">
        <f t="shared" si="2"/>
        <v>0</v>
      </c>
      <c r="E8" s="49">
        <v>0</v>
      </c>
      <c r="F8" s="49">
        <v>0</v>
      </c>
      <c r="G8" s="49">
        <v>0</v>
      </c>
      <c r="H8" s="49">
        <v>0</v>
      </c>
      <c r="I8" s="76">
        <f t="shared" si="0"/>
        <v>0</v>
      </c>
      <c r="J8" s="83">
        <f t="shared" si="1"/>
        <v>0</v>
      </c>
      <c r="K8" s="140" t="s">
        <v>525</v>
      </c>
      <c r="L8" s="142" t="s">
        <v>665</v>
      </c>
      <c r="M8" s="50"/>
      <c r="N8" s="164"/>
      <c r="O8" s="50"/>
      <c r="P8" s="50"/>
    </row>
    <row r="9" spans="1:16" ht="40.049999999999997" customHeight="1" x14ac:dyDescent="0.45">
      <c r="A9" s="74" t="s">
        <v>327</v>
      </c>
      <c r="B9" s="75" t="s">
        <v>99</v>
      </c>
      <c r="C9" s="92">
        <f>IF(OR(IFC_PerformanceStandards="yes",IFC_EnvironmentalHealthandSafetyGuidelines="yes"),1,0)</f>
        <v>0</v>
      </c>
      <c r="D9" s="49">
        <f t="shared" si="2"/>
        <v>0</v>
      </c>
      <c r="E9" s="49">
        <v>0</v>
      </c>
      <c r="F9" s="49">
        <v>0</v>
      </c>
      <c r="G9" s="49">
        <v>0</v>
      </c>
      <c r="H9" s="49">
        <v>0</v>
      </c>
      <c r="I9" s="76">
        <f t="shared" si="0"/>
        <v>0</v>
      </c>
      <c r="J9" s="83">
        <f t="shared" si="1"/>
        <v>0</v>
      </c>
      <c r="K9" s="140" t="s">
        <v>525</v>
      </c>
      <c r="L9" s="142" t="s">
        <v>664</v>
      </c>
      <c r="M9" s="50"/>
      <c r="N9" s="164"/>
      <c r="O9" s="50"/>
      <c r="P9" s="50"/>
    </row>
    <row r="10" spans="1:16" ht="40.049999999999997" customHeight="1" x14ac:dyDescent="0.45">
      <c r="A10" s="74" t="s">
        <v>329</v>
      </c>
      <c r="B10" s="75" t="s">
        <v>100</v>
      </c>
      <c r="C10" s="92">
        <f>IF(OR(IFC_EnvironmentalHealthandSafetyGuidelines="yes"),1,0)</f>
        <v>0</v>
      </c>
      <c r="D10" s="49">
        <f t="shared" si="2"/>
        <v>0</v>
      </c>
      <c r="E10" s="49">
        <v>0</v>
      </c>
      <c r="F10" s="49">
        <v>0</v>
      </c>
      <c r="G10" s="49">
        <v>0</v>
      </c>
      <c r="H10" s="49">
        <v>0</v>
      </c>
      <c r="I10" s="76">
        <f t="shared" si="0"/>
        <v>0</v>
      </c>
      <c r="J10" s="83">
        <f t="shared" si="1"/>
        <v>0</v>
      </c>
      <c r="K10" s="140" t="s">
        <v>525</v>
      </c>
      <c r="L10" s="142" t="s">
        <v>663</v>
      </c>
      <c r="M10" s="50"/>
      <c r="N10" s="164"/>
      <c r="O10" s="50"/>
      <c r="P10" s="50"/>
    </row>
    <row r="11" spans="1:16" ht="40.049999999999997" customHeight="1" x14ac:dyDescent="0.45">
      <c r="A11" s="74" t="s">
        <v>330</v>
      </c>
      <c r="B11" s="75" t="s">
        <v>101</v>
      </c>
      <c r="C11" s="92"/>
      <c r="D11" s="49">
        <f t="shared" si="2"/>
        <v>0</v>
      </c>
      <c r="E11" s="49">
        <v>0</v>
      </c>
      <c r="F11" s="49">
        <v>0</v>
      </c>
      <c r="G11" s="49">
        <v>0</v>
      </c>
      <c r="H11" s="49">
        <v>0</v>
      </c>
      <c r="I11" s="76">
        <f t="shared" si="0"/>
        <v>0</v>
      </c>
      <c r="J11" s="83">
        <f t="shared" si="1"/>
        <v>0</v>
      </c>
      <c r="K11" s="140" t="s">
        <v>525</v>
      </c>
      <c r="L11" s="142" t="s">
        <v>662</v>
      </c>
      <c r="M11" s="50"/>
      <c r="N11" s="164"/>
      <c r="O11" s="50"/>
      <c r="P11" s="50"/>
    </row>
    <row r="12" spans="1:16" ht="45.75" customHeight="1" x14ac:dyDescent="0.45">
      <c r="A12" s="74" t="s">
        <v>332</v>
      </c>
      <c r="B12" s="75" t="s">
        <v>102</v>
      </c>
      <c r="C12" s="92">
        <f>IF(OECD_GuidelinesforMNEs="yes",1,0)</f>
        <v>0</v>
      </c>
      <c r="D12" s="49">
        <f t="shared" si="2"/>
        <v>0</v>
      </c>
      <c r="E12" s="49">
        <v>0</v>
      </c>
      <c r="F12" s="49">
        <v>0</v>
      </c>
      <c r="G12" s="49">
        <v>0</v>
      </c>
      <c r="H12" s="49">
        <v>0</v>
      </c>
      <c r="I12" s="76">
        <f t="shared" si="0"/>
        <v>0</v>
      </c>
      <c r="J12" s="83">
        <f t="shared" si="1"/>
        <v>0</v>
      </c>
      <c r="K12" s="140" t="s">
        <v>525</v>
      </c>
      <c r="L12" s="142" t="s">
        <v>662</v>
      </c>
      <c r="M12" s="50"/>
      <c r="N12" s="164"/>
      <c r="O12" s="50"/>
      <c r="P12" s="50"/>
    </row>
    <row r="13" spans="1:16" ht="40.049999999999997" customHeight="1" x14ac:dyDescent="0.45">
      <c r="A13" s="74" t="s">
        <v>334</v>
      </c>
      <c r="B13" s="75" t="s">
        <v>202</v>
      </c>
      <c r="C13" s="92"/>
      <c r="D13" s="49">
        <f t="shared" si="2"/>
        <v>0</v>
      </c>
      <c r="E13" s="49">
        <v>0</v>
      </c>
      <c r="F13" s="49">
        <v>0</v>
      </c>
      <c r="G13" s="49">
        <v>0</v>
      </c>
      <c r="H13" s="49">
        <v>0</v>
      </c>
      <c r="I13" s="76">
        <f t="shared" si="0"/>
        <v>0</v>
      </c>
      <c r="J13" s="83">
        <f t="shared" si="1"/>
        <v>0</v>
      </c>
      <c r="K13" s="140" t="s">
        <v>577</v>
      </c>
      <c r="L13" s="142" t="s">
        <v>565</v>
      </c>
      <c r="M13" s="50"/>
      <c r="N13" s="164"/>
      <c r="O13" s="50"/>
      <c r="P13" s="50"/>
    </row>
    <row r="14" spans="1:16" ht="40.049999999999997" customHeight="1" x14ac:dyDescent="0.45">
      <c r="A14" s="74" t="s">
        <v>336</v>
      </c>
      <c r="B14" s="75" t="s">
        <v>201</v>
      </c>
      <c r="C14" s="92"/>
      <c r="D14" s="49">
        <f t="shared" si="2"/>
        <v>0</v>
      </c>
      <c r="E14" s="49">
        <v>0</v>
      </c>
      <c r="F14" s="49">
        <v>0</v>
      </c>
      <c r="G14" s="49">
        <v>0</v>
      </c>
      <c r="H14" s="49">
        <v>0</v>
      </c>
      <c r="I14" s="76">
        <f t="shared" si="0"/>
        <v>0</v>
      </c>
      <c r="J14" s="83">
        <f t="shared" si="1"/>
        <v>0</v>
      </c>
      <c r="K14" s="140" t="s">
        <v>577</v>
      </c>
      <c r="L14" s="142" t="s">
        <v>565</v>
      </c>
      <c r="M14" s="50"/>
      <c r="N14" s="164"/>
      <c r="O14" s="50"/>
      <c r="P14" s="50"/>
    </row>
    <row r="15" spans="1:16" ht="40.049999999999997" customHeight="1" x14ac:dyDescent="0.45">
      <c r="A15" s="74" t="s">
        <v>337</v>
      </c>
      <c r="B15" s="75" t="s">
        <v>398</v>
      </c>
      <c r="C15" s="92"/>
      <c r="D15" s="49">
        <f t="shared" ref="D15" si="3">IF(C15="",0,C15)</f>
        <v>0</v>
      </c>
      <c r="E15" s="49">
        <v>0</v>
      </c>
      <c r="F15" s="49">
        <v>0</v>
      </c>
      <c r="G15" s="49">
        <v>0</v>
      </c>
      <c r="H15" s="49">
        <v>0</v>
      </c>
      <c r="I15" s="76">
        <f t="shared" ref="I15" si="4">IF(AND(D15=0,SUM(E15:H15)&gt;0),"ERROR",IF(D15="n.a.","n.a.",IF(D15=0,0,IF(COUNTIF(E15:H15,"n.a.")=4,"n.a.",IF(COUNTIF(E15:H15,1)=4,1,0.5+(((COUNTIF(E15:H15,"1"))/(4-COUNTIF(E15:H15,"n.a.")))*0.5))))))</f>
        <v>0</v>
      </c>
      <c r="J15" s="83">
        <f t="shared" ref="J15" si="5">IF(I15="n.a.",D15,D15*I15)</f>
        <v>0</v>
      </c>
      <c r="K15" s="50"/>
      <c r="L15" s="142" t="s">
        <v>564</v>
      </c>
      <c r="M15" s="50"/>
      <c r="N15" s="164"/>
      <c r="O15" s="50"/>
      <c r="P15" s="50"/>
    </row>
    <row r="16" spans="1:16" ht="40.049999999999997" customHeight="1" x14ac:dyDescent="0.45">
      <c r="A16" s="74" t="s">
        <v>338</v>
      </c>
      <c r="B16" s="75" t="s">
        <v>103</v>
      </c>
      <c r="C16" s="92"/>
      <c r="D16" s="49">
        <f t="shared" si="2"/>
        <v>0</v>
      </c>
      <c r="E16" s="49">
        <v>0</v>
      </c>
      <c r="F16" s="49">
        <v>0</v>
      </c>
      <c r="G16" s="49">
        <v>0</v>
      </c>
      <c r="H16" s="49">
        <v>0</v>
      </c>
      <c r="I16" s="76">
        <f t="shared" si="0"/>
        <v>0</v>
      </c>
      <c r="J16" s="83">
        <f t="shared" si="1"/>
        <v>0</v>
      </c>
      <c r="K16" s="50"/>
      <c r="L16" s="142" t="s">
        <v>564</v>
      </c>
      <c r="M16" s="50"/>
      <c r="N16" s="164"/>
      <c r="O16" s="50"/>
      <c r="P16" s="50"/>
    </row>
    <row r="17" spans="1:16" ht="61.15" customHeight="1" x14ac:dyDescent="0.45">
      <c r="A17" s="74" t="s">
        <v>340</v>
      </c>
      <c r="B17" s="75" t="s">
        <v>104</v>
      </c>
      <c r="C17" s="92"/>
      <c r="D17" s="49" t="s">
        <v>57</v>
      </c>
      <c r="E17" s="49" t="s">
        <v>57</v>
      </c>
      <c r="F17" s="49" t="s">
        <v>57</v>
      </c>
      <c r="G17" s="49" t="s">
        <v>57</v>
      </c>
      <c r="H17" s="49" t="s">
        <v>57</v>
      </c>
      <c r="I17" s="76" t="str">
        <f t="shared" si="0"/>
        <v>n.a.</v>
      </c>
      <c r="J17" s="83" t="str">
        <f t="shared" si="1"/>
        <v>n.a.</v>
      </c>
      <c r="K17" s="140" t="s">
        <v>525</v>
      </c>
      <c r="L17" s="142" t="s">
        <v>661</v>
      </c>
      <c r="M17" s="50"/>
      <c r="N17" s="164"/>
      <c r="O17" s="50"/>
      <c r="P17" s="50"/>
    </row>
    <row r="18" spans="1:16" ht="40.049999999999997" customHeight="1" x14ac:dyDescent="0.45">
      <c r="A18" s="74" t="s">
        <v>341</v>
      </c>
      <c r="B18" s="75" t="s">
        <v>105</v>
      </c>
      <c r="C18" s="93">
        <f>IF(OR(OECD_GuidelinesforMNEs="yes",IFC_EnvironmentalHealthandSafetyGuidelines="yes"),1,0)</f>
        <v>0</v>
      </c>
      <c r="D18" s="49">
        <f t="shared" si="2"/>
        <v>0</v>
      </c>
      <c r="E18" s="49">
        <v>0</v>
      </c>
      <c r="F18" s="49">
        <v>0</v>
      </c>
      <c r="G18" s="49">
        <v>0</v>
      </c>
      <c r="H18" s="49">
        <v>0</v>
      </c>
      <c r="I18" s="76">
        <f t="shared" si="0"/>
        <v>0</v>
      </c>
      <c r="J18" s="83">
        <f t="shared" si="1"/>
        <v>0</v>
      </c>
      <c r="K18" s="50"/>
      <c r="L18" s="142" t="s">
        <v>564</v>
      </c>
      <c r="M18" s="50"/>
      <c r="N18" s="164"/>
      <c r="O18" s="50"/>
      <c r="P18" s="50"/>
    </row>
    <row r="19" spans="1:16" ht="40.049999999999997" customHeight="1" x14ac:dyDescent="0.45">
      <c r="A19" s="74" t="s">
        <v>349</v>
      </c>
      <c r="B19" s="75" t="s">
        <v>396</v>
      </c>
      <c r="C19" s="94"/>
      <c r="D19" s="49">
        <f t="shared" si="2"/>
        <v>0</v>
      </c>
      <c r="E19" s="49">
        <v>0</v>
      </c>
      <c r="F19" s="49">
        <v>0</v>
      </c>
      <c r="G19" s="49">
        <v>0</v>
      </c>
      <c r="H19" s="49">
        <v>0</v>
      </c>
      <c r="I19" s="76">
        <f t="shared" si="0"/>
        <v>0</v>
      </c>
      <c r="J19" s="83">
        <f t="shared" si="1"/>
        <v>0</v>
      </c>
      <c r="K19" s="50"/>
      <c r="L19" s="142" t="s">
        <v>564</v>
      </c>
      <c r="M19" s="50"/>
      <c r="N19" s="164"/>
      <c r="O19" s="50"/>
      <c r="P19" s="50"/>
    </row>
    <row r="20" spans="1:16" s="54" customFormat="1" ht="40.049999999999997" customHeight="1" x14ac:dyDescent="0.45">
      <c r="A20" s="78" t="s">
        <v>182</v>
      </c>
      <c r="B20" s="79"/>
      <c r="C20" s="95"/>
      <c r="D20" s="52">
        <f>AVERAGE(D4:D19)*10</f>
        <v>0</v>
      </c>
      <c r="E20" s="51"/>
      <c r="F20" s="51"/>
      <c r="G20" s="51"/>
      <c r="H20" s="51"/>
      <c r="I20" s="80" t="str">
        <f>IFERROR(J20/D20,"")</f>
        <v/>
      </c>
      <c r="J20" s="84">
        <f>AVERAGE(J4:J19)*10</f>
        <v>0</v>
      </c>
      <c r="K20" s="53"/>
      <c r="L20" s="53"/>
      <c r="M20" s="53"/>
      <c r="N20" s="166"/>
      <c r="O20" s="53"/>
      <c r="P20" s="53"/>
    </row>
    <row r="21" spans="1:16" ht="13.15" x14ac:dyDescent="0.45">
      <c r="A21" s="81" t="s">
        <v>302</v>
      </c>
      <c r="B21" s="82"/>
      <c r="C21" s="96"/>
      <c r="D21" s="56">
        <f>D20/10</f>
        <v>0</v>
      </c>
      <c r="E21" s="55"/>
      <c r="F21" s="55"/>
      <c r="G21" s="55"/>
      <c r="H21" s="55"/>
      <c r="I21" s="85"/>
      <c r="J21" s="86">
        <f>J20/10</f>
        <v>0</v>
      </c>
      <c r="K21" s="57"/>
      <c r="L21" s="57"/>
      <c r="M21" s="57"/>
      <c r="N21" s="167"/>
      <c r="O21" s="57"/>
      <c r="P21" s="57"/>
    </row>
    <row r="22" spans="1:16" x14ac:dyDescent="0.45">
      <c r="I22" s="77"/>
      <c r="J22" s="77"/>
    </row>
  </sheetData>
  <sheetProtection algorithmName="SHA-512" hashValue="/GQEnwEGKPcXu/ytu7/y/icnpAdIo+7Ku+ZboibzwJWe6c4cSE7YMj5xJ3pYrJYNAcIQRBHPw7pmcBtx2ri2Jg==" saltValue="VO7xciISo6ypEtCYpe/aOA==" spinCount="100000" sheet="1" objects="1" scenarios="1" formatRows="0"/>
  <customSheetViews>
    <customSheetView guid="{4F865F69-4110-4E3D-BDF1-E656C591F0E8}" scale="80">
      <selection activeCell="B1" sqref="B1"/>
      <pageMargins left="0.7" right="0.7" top="0.75" bottom="0.75" header="0.3" footer="0.3"/>
    </customSheetView>
  </customSheetViews>
  <hyperlinks>
    <hyperlink ref="K14" r:id="rId1" xr:uid="{CBDF13C7-E05A-46BD-9BE6-F901C3C9A802}"/>
    <hyperlink ref="K13" r:id="rId2" xr:uid="{F1881C1D-3877-406C-985C-6E858F0887C5}"/>
    <hyperlink ref="K4" r:id="rId3" xr:uid="{0F5433D2-8468-4DBC-ABD2-C36F60F52284}"/>
    <hyperlink ref="K6:K12" r:id="rId4" display="IDC - Integrated Annual Report - 2019" xr:uid="{5F0BF56A-27F9-4641-A95A-7A77386699C4}"/>
    <hyperlink ref="K17" r:id="rId5" xr:uid="{A3BDD9D6-6EEF-4271-B220-EE3E02A2A02A}"/>
  </hyperlinks>
  <pageMargins left="0.7" right="0.7" top="0.75" bottom="0.75" header="0.3" footer="0.3"/>
  <pageSetup orientation="portrait" r:id="rId6"/>
  <extLst>
    <ext xmlns:x14="http://schemas.microsoft.com/office/spreadsheetml/2009/9/main" uri="{CCE6A557-97BC-4b89-ADB6-D9C93CAAB3DF}">
      <x14:dataValidations xmlns:xm="http://schemas.microsoft.com/office/excel/2006/main" count="1">
        <x14:dataValidation type="list" allowBlank="1" showDropDown="1" showErrorMessage="1" error="Please insert 0, 1 or n.a.!" xr:uid="{00000000-0002-0000-0700-000000000000}">
          <x14:formula1>
            <xm:f>'Data vals &amp; cals'!$A$2:$A$4</xm:f>
          </x14:formula1>
          <xm:sqref>E4:H19 D17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FCB3B"/>
    <pageSetUpPr fitToPage="1"/>
  </sheetPr>
  <dimension ref="A1:P19"/>
  <sheetViews>
    <sheetView zoomScale="80" zoomScaleNormal="80" workbookViewId="0">
      <pane xSplit="2" ySplit="2" topLeftCell="C8" activePane="bottomRight" state="frozen"/>
      <selection activeCell="N1" sqref="N1:N1048576"/>
      <selection pane="topRight" activeCell="N1" sqref="N1:N1048576"/>
      <selection pane="bottomLeft" activeCell="N1" sqref="N1:N1048576"/>
      <selection pane="bottomRight" activeCell="M16" sqref="M16"/>
    </sheetView>
  </sheetViews>
  <sheetFormatPr defaultColWidth="9.06640625" defaultRowHeight="12.75" x14ac:dyDescent="0.45"/>
  <cols>
    <col min="1" max="1" width="4.73046875" style="58" customWidth="1"/>
    <col min="2" max="2" width="62.06640625" style="48" customWidth="1"/>
    <col min="3" max="8" width="5.73046875" style="41" customWidth="1"/>
    <col min="9" max="10" width="6.06640625" style="41" customWidth="1"/>
    <col min="11" max="13" width="20.73046875" style="41" customWidth="1"/>
    <col min="14" max="14" width="20.73046875" style="168" customWidth="1"/>
    <col min="15" max="16" width="20.73046875" style="41" customWidth="1"/>
    <col min="17" max="16384" width="9.06640625" style="41"/>
  </cols>
  <sheetData>
    <row r="1" spans="1:16" ht="20.2" customHeight="1" x14ac:dyDescent="0.45">
      <c r="A1" s="36" t="s">
        <v>184</v>
      </c>
      <c r="B1" s="37"/>
      <c r="C1" s="36" t="s">
        <v>520</v>
      </c>
      <c r="D1" s="36"/>
      <c r="E1" s="36"/>
      <c r="F1" s="36"/>
      <c r="G1" s="36"/>
      <c r="H1" s="36"/>
      <c r="I1" s="36"/>
      <c r="J1" s="36"/>
      <c r="K1" s="36"/>
      <c r="L1" s="36"/>
      <c r="M1" s="36"/>
      <c r="N1" s="156"/>
      <c r="O1" s="36"/>
      <c r="P1" s="36"/>
    </row>
    <row r="2" spans="1:16" s="44" customFormat="1" ht="146.19999999999999" customHeight="1" x14ac:dyDescent="0.4">
      <c r="A2" s="67" t="s">
        <v>21</v>
      </c>
      <c r="B2" s="68"/>
      <c r="C2" s="69" t="s">
        <v>180</v>
      </c>
      <c r="D2" s="43" t="s">
        <v>178</v>
      </c>
      <c r="E2" s="118" t="s">
        <v>54</v>
      </c>
      <c r="F2" s="118" t="s">
        <v>55</v>
      </c>
      <c r="G2" s="119" t="s">
        <v>304</v>
      </c>
      <c r="H2" s="119" t="s">
        <v>305</v>
      </c>
      <c r="I2" s="70" t="s">
        <v>181</v>
      </c>
      <c r="J2" s="70" t="s">
        <v>301</v>
      </c>
      <c r="K2" s="60" t="s">
        <v>56</v>
      </c>
      <c r="L2" s="60" t="s">
        <v>314</v>
      </c>
      <c r="M2" s="61" t="s">
        <v>618</v>
      </c>
      <c r="N2" s="153" t="s">
        <v>316</v>
      </c>
      <c r="O2" s="61" t="s">
        <v>317</v>
      </c>
      <c r="P2" s="60" t="s">
        <v>318</v>
      </c>
    </row>
    <row r="3" spans="1:16" s="47" customFormat="1" ht="30" customHeight="1" x14ac:dyDescent="0.45">
      <c r="A3" s="71" t="s">
        <v>70</v>
      </c>
      <c r="B3" s="72"/>
      <c r="C3" s="73"/>
      <c r="D3" s="45"/>
      <c r="E3" s="45"/>
      <c r="F3" s="45"/>
      <c r="G3" s="45"/>
      <c r="H3" s="45"/>
      <c r="I3" s="73"/>
      <c r="J3" s="73"/>
      <c r="K3" s="46"/>
      <c r="L3" s="46"/>
      <c r="M3" s="46"/>
      <c r="N3" s="163"/>
      <c r="O3" s="46"/>
      <c r="P3" s="46"/>
    </row>
    <row r="4" spans="1:16" ht="40.049999999999997" customHeight="1" x14ac:dyDescent="0.45">
      <c r="A4" s="74" t="s">
        <v>320</v>
      </c>
      <c r="B4" s="75" t="s">
        <v>203</v>
      </c>
      <c r="C4" s="92"/>
      <c r="D4" s="49">
        <f>IF(C4="",0,C4)</f>
        <v>0</v>
      </c>
      <c r="E4" s="49" t="s">
        <v>57</v>
      </c>
      <c r="F4" s="49" t="s">
        <v>57</v>
      </c>
      <c r="G4" s="49" t="s">
        <v>57</v>
      </c>
      <c r="H4" s="49" t="s">
        <v>57</v>
      </c>
      <c r="I4" s="76">
        <f>IF(AND(D4=0,SUM(E4:H4)&gt;0),"ERROR",IF(D4="n.a.","n.a.",IF(D4=0,0,IF(COUNTIF(E4:H4,"n.a.")=4,"n.a.",IF(COUNTIF(E4:H4,1)=4,1,0.5+(((COUNTIF(E4:H4,"1"))/(4-COUNTIF(E4:H4,"n.a.")))*0.5))))))</f>
        <v>0</v>
      </c>
      <c r="J4" s="83">
        <f>IF(I4="n.a.",D4,D4*I4)</f>
        <v>0</v>
      </c>
      <c r="K4" s="147" t="s">
        <v>554</v>
      </c>
      <c r="L4" s="142" t="s">
        <v>682</v>
      </c>
      <c r="M4" s="50"/>
      <c r="N4" s="164"/>
      <c r="O4" s="50"/>
      <c r="P4" s="50"/>
    </row>
    <row r="5" spans="1:16" ht="27.75" customHeight="1" x14ac:dyDescent="0.45">
      <c r="A5" s="105" t="s">
        <v>298</v>
      </c>
      <c r="B5" s="98"/>
      <c r="C5" s="101"/>
      <c r="D5" s="99"/>
      <c r="E5" s="99"/>
      <c r="F5" s="99"/>
      <c r="G5" s="99"/>
      <c r="H5" s="99"/>
      <c r="I5" s="102"/>
      <c r="J5" s="103"/>
      <c r="K5" s="100"/>
      <c r="L5" s="100"/>
      <c r="M5" s="100"/>
      <c r="N5" s="169"/>
      <c r="O5" s="100"/>
      <c r="P5" s="100"/>
    </row>
    <row r="6" spans="1:16" ht="40.049999999999997" customHeight="1" x14ac:dyDescent="0.45">
      <c r="A6" s="74" t="s">
        <v>321</v>
      </c>
      <c r="B6" s="75" t="s">
        <v>204</v>
      </c>
      <c r="C6" s="92">
        <f>IF(OECD_GuidelinesforMNEs="yes",1,(IF(Equator_Principles="yes",1,(IF(UN_GlobalCompact="yes",1,0)))))</f>
        <v>0</v>
      </c>
      <c r="D6" s="49">
        <f t="shared" ref="D6:D17" si="0">IF(C6="",0,C6)</f>
        <v>0</v>
      </c>
      <c r="E6" s="49">
        <v>0</v>
      </c>
      <c r="F6" s="49">
        <v>0</v>
      </c>
      <c r="G6" s="49">
        <v>0</v>
      </c>
      <c r="H6" s="49">
        <v>0</v>
      </c>
      <c r="I6" s="76">
        <f t="shared" ref="I6:I17" si="1">IF(AND(D6=0,SUM(E6:H6)&gt;0),"ERROR",IF(D6="n.a.","n.a.",IF(D6=0,0,IF(COUNTIF(E6:H6,"n.a.")=4,"n.a.",IF(COUNTIF(E6:H6,1)=4,1,0.5+(((COUNTIF(E6:H6,"1"))/(4-COUNTIF(E6:H6,"n.a.")))*0.5))))))</f>
        <v>0</v>
      </c>
      <c r="J6" s="83">
        <f t="shared" ref="J6:J17" si="2">IF(I6="n.a.",D6,D6*I6)</f>
        <v>0</v>
      </c>
      <c r="K6" s="147" t="s">
        <v>554</v>
      </c>
      <c r="L6" s="142" t="s">
        <v>681</v>
      </c>
      <c r="M6" s="50"/>
      <c r="N6" s="164"/>
      <c r="O6" s="50"/>
      <c r="P6" s="50"/>
    </row>
    <row r="7" spans="1:16" ht="40.049999999999997" customHeight="1" x14ac:dyDescent="0.45">
      <c r="A7" s="74" t="s">
        <v>322</v>
      </c>
      <c r="B7" s="75" t="s">
        <v>399</v>
      </c>
      <c r="C7" s="92">
        <f>IF(OECD_GuidelinesforMNEs="yes",1,(IF(UN_GlobalCompact="yes",1,0)))</f>
        <v>0</v>
      </c>
      <c r="D7" s="49">
        <f t="shared" si="0"/>
        <v>0</v>
      </c>
      <c r="E7" s="49">
        <v>0</v>
      </c>
      <c r="F7" s="49">
        <v>0</v>
      </c>
      <c r="G7" s="49">
        <v>0</v>
      </c>
      <c r="H7" s="49">
        <v>0</v>
      </c>
      <c r="I7" s="76">
        <f t="shared" si="1"/>
        <v>0</v>
      </c>
      <c r="J7" s="83">
        <f t="shared" si="2"/>
        <v>0</v>
      </c>
      <c r="K7" s="142" t="s">
        <v>680</v>
      </c>
      <c r="L7" s="142" t="s">
        <v>679</v>
      </c>
      <c r="M7" s="50"/>
      <c r="N7" s="164"/>
      <c r="O7" s="50"/>
      <c r="P7" s="50"/>
    </row>
    <row r="8" spans="1:16" ht="40.049999999999997" customHeight="1" x14ac:dyDescent="0.45">
      <c r="A8" s="74" t="s">
        <v>324</v>
      </c>
      <c r="B8" s="75" t="s">
        <v>400</v>
      </c>
      <c r="C8" s="92">
        <f>IF(Equator_Principles="yes",1,(IF(UN_GlobalCompact="yes",1,(IF(OECD_GuidelinesforMNEs="yes",1,(IF(IFC_PerformanceStandards="yes",1,0)))))))</f>
        <v>0</v>
      </c>
      <c r="D8" s="49">
        <f t="shared" si="0"/>
        <v>0</v>
      </c>
      <c r="E8" s="49">
        <v>0</v>
      </c>
      <c r="F8" s="49">
        <v>0</v>
      </c>
      <c r="G8" s="49">
        <v>0</v>
      </c>
      <c r="H8" s="49">
        <v>0</v>
      </c>
      <c r="I8" s="76">
        <f t="shared" si="1"/>
        <v>0</v>
      </c>
      <c r="J8" s="83">
        <f t="shared" si="2"/>
        <v>0</v>
      </c>
      <c r="K8" s="142" t="s">
        <v>680</v>
      </c>
      <c r="L8" s="142" t="s">
        <v>679</v>
      </c>
      <c r="M8" s="50"/>
      <c r="N8" s="164"/>
      <c r="O8" s="50"/>
      <c r="P8" s="50"/>
    </row>
    <row r="9" spans="1:16" ht="40.049999999999997" customHeight="1" x14ac:dyDescent="0.45">
      <c r="A9" s="74" t="s">
        <v>325</v>
      </c>
      <c r="B9" s="75" t="s">
        <v>401</v>
      </c>
      <c r="C9" s="92">
        <f>IF(Equator_Principles="yes",1,(IF(OECD_GuidelinesforMNEs="yes",1,(IF(IFC_PerformanceStandards="yes",1,(IF(UN_GlobalCompact="yes",1,0)))))))</f>
        <v>0</v>
      </c>
      <c r="D9" s="49">
        <f t="shared" si="0"/>
        <v>0</v>
      </c>
      <c r="E9" s="49">
        <v>0</v>
      </c>
      <c r="F9" s="49">
        <v>0</v>
      </c>
      <c r="G9" s="49">
        <v>0</v>
      </c>
      <c r="H9" s="49">
        <v>0</v>
      </c>
      <c r="I9" s="76">
        <f t="shared" si="1"/>
        <v>0</v>
      </c>
      <c r="J9" s="83">
        <f t="shared" si="2"/>
        <v>0</v>
      </c>
      <c r="K9" s="147" t="s">
        <v>554</v>
      </c>
      <c r="L9" s="142" t="s">
        <v>681</v>
      </c>
      <c r="M9" s="50"/>
      <c r="N9" s="164"/>
      <c r="O9" s="50"/>
      <c r="P9" s="50"/>
    </row>
    <row r="10" spans="1:16" ht="40.049999999999997" customHeight="1" x14ac:dyDescent="0.45">
      <c r="A10" s="74" t="s">
        <v>327</v>
      </c>
      <c r="B10" s="75" t="s">
        <v>402</v>
      </c>
      <c r="C10" s="92">
        <f>IF(UN_GlobalCompact="yes",1,0)</f>
        <v>0</v>
      </c>
      <c r="D10" s="49">
        <f t="shared" ref="D10" si="3">IF(C10="",0,C10)</f>
        <v>0</v>
      </c>
      <c r="E10" s="49">
        <v>0</v>
      </c>
      <c r="F10" s="49">
        <v>0</v>
      </c>
      <c r="G10" s="49">
        <v>0</v>
      </c>
      <c r="H10" s="49">
        <v>0</v>
      </c>
      <c r="I10" s="76">
        <f t="shared" ref="I10" si="4">IF(AND(D10=0,SUM(E10:H10)&gt;0),"ERROR",IF(D10="n.a.","n.a.",IF(D10=0,0,IF(COUNTIF(E10:H10,"n.a.")=4,"n.a.",IF(COUNTIF(E10:H10,1)=4,1,0.5+(((COUNTIF(E10:H10,"1"))/(4-COUNTIF(E10:H10,"n.a.")))*0.5))))))</f>
        <v>0</v>
      </c>
      <c r="J10" s="83">
        <f t="shared" ref="J10" si="5">IF(I10="n.a.",D10,D10*I10)</f>
        <v>0</v>
      </c>
      <c r="K10" s="142" t="s">
        <v>680</v>
      </c>
      <c r="L10" s="142" t="s">
        <v>683</v>
      </c>
      <c r="M10" s="50"/>
      <c r="N10" s="164"/>
      <c r="O10" s="50"/>
      <c r="P10" s="50"/>
    </row>
    <row r="11" spans="1:16" ht="59.25" customHeight="1" x14ac:dyDescent="0.45">
      <c r="A11" s="74" t="s">
        <v>329</v>
      </c>
      <c r="B11" s="75" t="s">
        <v>161</v>
      </c>
      <c r="C11" s="92">
        <f>IF(IFC_PerformanceStandards="yes",1,(IF(Equator_Principles="yes",1,0)))</f>
        <v>0</v>
      </c>
      <c r="D11" s="49">
        <f t="shared" si="0"/>
        <v>0</v>
      </c>
      <c r="E11" s="49">
        <v>0</v>
      </c>
      <c r="F11" s="49">
        <v>0</v>
      </c>
      <c r="G11" s="49">
        <v>0</v>
      </c>
      <c r="H11" s="49">
        <v>0</v>
      </c>
      <c r="I11" s="76">
        <f t="shared" si="1"/>
        <v>0</v>
      </c>
      <c r="J11" s="83">
        <f t="shared" si="2"/>
        <v>0</v>
      </c>
      <c r="K11" s="142" t="s">
        <v>685</v>
      </c>
      <c r="L11" s="142" t="s">
        <v>684</v>
      </c>
      <c r="M11" s="50"/>
      <c r="N11" s="164"/>
      <c r="O11" s="50"/>
      <c r="P11" s="50"/>
    </row>
    <row r="12" spans="1:16" ht="40.049999999999997" customHeight="1" x14ac:dyDescent="0.45">
      <c r="A12" s="74" t="s">
        <v>330</v>
      </c>
      <c r="B12" s="75" t="s">
        <v>72</v>
      </c>
      <c r="C12" s="92"/>
      <c r="D12" s="49">
        <f t="shared" si="0"/>
        <v>0</v>
      </c>
      <c r="E12" s="49">
        <v>0</v>
      </c>
      <c r="F12" s="49">
        <v>0</v>
      </c>
      <c r="G12" s="49">
        <v>0</v>
      </c>
      <c r="H12" s="49">
        <v>0</v>
      </c>
      <c r="I12" s="76">
        <f t="shared" si="1"/>
        <v>0</v>
      </c>
      <c r="J12" s="83">
        <f t="shared" si="2"/>
        <v>0</v>
      </c>
      <c r="K12" s="140" t="s">
        <v>525</v>
      </c>
      <c r="L12" s="142" t="s">
        <v>686</v>
      </c>
      <c r="M12" s="50"/>
      <c r="N12" s="164"/>
      <c r="O12" s="50"/>
      <c r="P12" s="50"/>
    </row>
    <row r="13" spans="1:16" ht="46.5" customHeight="1" x14ac:dyDescent="0.45">
      <c r="A13" s="74" t="s">
        <v>332</v>
      </c>
      <c r="B13" s="75" t="s">
        <v>403</v>
      </c>
      <c r="C13" s="92">
        <f>IF(IFC_PerformanceStandards="yes",1,0)</f>
        <v>0</v>
      </c>
      <c r="D13" s="49">
        <f t="shared" si="0"/>
        <v>0</v>
      </c>
      <c r="E13" s="49">
        <v>0</v>
      </c>
      <c r="F13" s="49">
        <v>0</v>
      </c>
      <c r="G13" s="49">
        <v>0</v>
      </c>
      <c r="H13" s="49">
        <v>0</v>
      </c>
      <c r="I13" s="76">
        <f t="shared" si="1"/>
        <v>0</v>
      </c>
      <c r="J13" s="83">
        <f t="shared" si="2"/>
        <v>0</v>
      </c>
      <c r="K13" s="142" t="s">
        <v>680</v>
      </c>
      <c r="L13" s="142" t="s">
        <v>687</v>
      </c>
      <c r="M13" s="50"/>
      <c r="N13" s="164"/>
      <c r="O13" s="50"/>
      <c r="P13" s="50"/>
    </row>
    <row r="14" spans="1:16" ht="40.049999999999997" customHeight="1" x14ac:dyDescent="0.45">
      <c r="A14" s="74" t="s">
        <v>334</v>
      </c>
      <c r="B14" s="75" t="s">
        <v>404</v>
      </c>
      <c r="C14" s="92"/>
      <c r="D14" s="49">
        <f t="shared" si="0"/>
        <v>0</v>
      </c>
      <c r="E14" s="49">
        <v>0</v>
      </c>
      <c r="F14" s="49">
        <v>0</v>
      </c>
      <c r="G14" s="49">
        <v>0</v>
      </c>
      <c r="H14" s="49">
        <v>0</v>
      </c>
      <c r="I14" s="76">
        <f t="shared" si="1"/>
        <v>0</v>
      </c>
      <c r="J14" s="83">
        <f t="shared" si="2"/>
        <v>0</v>
      </c>
      <c r="K14" s="142" t="s">
        <v>680</v>
      </c>
      <c r="L14" s="142" t="s">
        <v>688</v>
      </c>
      <c r="M14" s="50"/>
      <c r="N14" s="164"/>
      <c r="O14" s="50"/>
      <c r="P14" s="50"/>
    </row>
    <row r="15" spans="1:16" ht="40.049999999999997" customHeight="1" x14ac:dyDescent="0.45">
      <c r="A15" s="74" t="s">
        <v>336</v>
      </c>
      <c r="B15" s="75" t="s">
        <v>405</v>
      </c>
      <c r="C15" s="92"/>
      <c r="D15" s="49">
        <f t="shared" si="0"/>
        <v>0</v>
      </c>
      <c r="E15" s="49">
        <v>0</v>
      </c>
      <c r="F15" s="49">
        <v>0</v>
      </c>
      <c r="G15" s="49">
        <v>0</v>
      </c>
      <c r="H15" s="49">
        <v>0</v>
      </c>
      <c r="I15" s="76">
        <f t="shared" si="1"/>
        <v>0</v>
      </c>
      <c r="J15" s="83">
        <f t="shared" si="2"/>
        <v>0</v>
      </c>
      <c r="K15" s="142" t="s">
        <v>680</v>
      </c>
      <c r="L15" s="142" t="s">
        <v>689</v>
      </c>
      <c r="M15" s="50"/>
      <c r="N15" s="164"/>
      <c r="O15" s="50"/>
      <c r="P15" s="50"/>
    </row>
    <row r="16" spans="1:16" ht="40.049999999999997" customHeight="1" x14ac:dyDescent="0.45">
      <c r="A16" s="74" t="s">
        <v>337</v>
      </c>
      <c r="B16" s="75" t="s">
        <v>406</v>
      </c>
      <c r="C16" s="92">
        <f>IF(OECD_GuidelinesforMNEs="yes",1,0)</f>
        <v>0</v>
      </c>
      <c r="D16" s="49">
        <f t="shared" si="0"/>
        <v>0</v>
      </c>
      <c r="E16" s="49">
        <v>0</v>
      </c>
      <c r="F16" s="49">
        <v>0</v>
      </c>
      <c r="G16" s="49">
        <v>0</v>
      </c>
      <c r="H16" s="49">
        <v>0</v>
      </c>
      <c r="I16" s="76">
        <f t="shared" si="1"/>
        <v>0</v>
      </c>
      <c r="J16" s="83">
        <f t="shared" si="2"/>
        <v>0</v>
      </c>
      <c r="K16" s="142" t="s">
        <v>680</v>
      </c>
      <c r="L16" s="142" t="s">
        <v>690</v>
      </c>
      <c r="M16" s="50"/>
      <c r="N16" s="164"/>
      <c r="O16" s="50"/>
      <c r="P16" s="50"/>
    </row>
    <row r="17" spans="1:16" ht="40.049999999999997" customHeight="1" x14ac:dyDescent="0.45">
      <c r="A17" s="74" t="s">
        <v>338</v>
      </c>
      <c r="B17" s="75" t="s">
        <v>407</v>
      </c>
      <c r="C17" s="93"/>
      <c r="D17" s="49">
        <f t="shared" si="0"/>
        <v>0</v>
      </c>
      <c r="E17" s="49">
        <v>0</v>
      </c>
      <c r="F17" s="49">
        <v>0</v>
      </c>
      <c r="G17" s="49">
        <v>0</v>
      </c>
      <c r="H17" s="49">
        <v>0</v>
      </c>
      <c r="I17" s="76">
        <f t="shared" si="1"/>
        <v>0</v>
      </c>
      <c r="J17" s="83">
        <f t="shared" si="2"/>
        <v>0</v>
      </c>
      <c r="K17" s="142" t="s">
        <v>680</v>
      </c>
      <c r="L17" s="142" t="s">
        <v>691</v>
      </c>
      <c r="M17" s="50"/>
      <c r="N17" s="164"/>
      <c r="O17" s="50"/>
      <c r="P17" s="50"/>
    </row>
    <row r="18" spans="1:16" s="54" customFormat="1" ht="40.049999999999997" customHeight="1" x14ac:dyDescent="0.45">
      <c r="A18" s="78" t="s">
        <v>182</v>
      </c>
      <c r="B18" s="79"/>
      <c r="C18" s="95"/>
      <c r="D18" s="52">
        <f>AVERAGE(D4:D17)*10</f>
        <v>0</v>
      </c>
      <c r="E18" s="51"/>
      <c r="F18" s="51"/>
      <c r="G18" s="51"/>
      <c r="H18" s="51"/>
      <c r="I18" s="80" t="str">
        <f>IFERROR(J18/D18,"")</f>
        <v/>
      </c>
      <c r="J18" s="84">
        <f>AVERAGE(J4:J17)*10</f>
        <v>0</v>
      </c>
      <c r="K18" s="53"/>
      <c r="L18" s="53"/>
      <c r="M18" s="53"/>
      <c r="N18" s="166"/>
      <c r="O18" s="53"/>
      <c r="P18" s="53"/>
    </row>
    <row r="19" spans="1:16" ht="13.15" x14ac:dyDescent="0.45">
      <c r="A19" s="81" t="s">
        <v>302</v>
      </c>
      <c r="B19" s="82"/>
      <c r="C19" s="96"/>
      <c r="D19" s="56">
        <f>D18/10</f>
        <v>0</v>
      </c>
      <c r="E19" s="55"/>
      <c r="F19" s="55"/>
      <c r="G19" s="55"/>
      <c r="H19" s="55"/>
      <c r="I19" s="85"/>
      <c r="J19" s="86">
        <f>J18/10</f>
        <v>0</v>
      </c>
      <c r="K19" s="57"/>
      <c r="L19" s="57"/>
      <c r="M19" s="57"/>
      <c r="N19" s="167"/>
      <c r="O19" s="57"/>
      <c r="P19" s="57"/>
    </row>
  </sheetData>
  <sheetProtection algorithmName="SHA-512" hashValue="j+BQ4kVMz/xPTBYuTV32TzZm6bvPE+q83yNXbCFplB2DEiOaie2EACokN0w3+Iqe1Mw4LaqUj/jkWOz1p2j2dg==" saltValue="uRi6exvYM5urr3rGP66dQA==" spinCount="100000" sheet="1" objects="1" scenarios="1" formatRows="0"/>
  <customSheetViews>
    <customSheetView guid="{4F865F69-4110-4E3D-BDF1-E656C591F0E8}" scale="80" fitToPage="1">
      <selection activeCell="C7" sqref="C7"/>
      <pageMargins left="0.25" right="0.25" top="0.75" bottom="0.75" header="0.3" footer="0.3"/>
      <pageSetup paperSize="9" scale="41" orientation="landscape" r:id="rId1"/>
    </customSheetView>
  </customSheetViews>
  <hyperlinks>
    <hyperlink ref="K12" r:id="rId2" xr:uid="{86A97BC3-515A-474C-B8FA-EEE9F01A74A8}"/>
    <hyperlink ref="K4" r:id="rId3" xr:uid="{1BD94039-4697-4062-9900-FFE20174FD66}"/>
    <hyperlink ref="K6" r:id="rId4" xr:uid="{99813048-1965-4139-80B8-C29DDF649DB2}"/>
    <hyperlink ref="K9" r:id="rId5" xr:uid="{F16BD62C-0AC9-41BD-9E41-DA561596BCE4}"/>
  </hyperlinks>
  <pageMargins left="0.25" right="0.25" top="0.75" bottom="0.75" header="0.3" footer="0.3"/>
  <pageSetup paperSize="9" scale="41" orientation="landscape" r:id="rId6"/>
  <extLst>
    <ext xmlns:x14="http://schemas.microsoft.com/office/spreadsheetml/2009/9/main" uri="{CCE6A557-97BC-4b89-ADB6-D9C93CAAB3DF}">
      <x14:dataValidations xmlns:xm="http://schemas.microsoft.com/office/excel/2006/main" count="1">
        <x14:dataValidation type="list" allowBlank="1" showDropDown="1" showErrorMessage="1" error="Please insert 0, 1 or n.a.!" xr:uid="{00000000-0002-0000-0800-000000000000}">
          <x14:formula1>
            <xm:f>'Data vals &amp; cals'!$A$2:$A$4</xm:f>
          </x14:formula1>
          <xm:sqref>E4:H4 E6:H17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FCB3B"/>
  </sheetPr>
  <dimension ref="A1:P18"/>
  <sheetViews>
    <sheetView zoomScale="80" zoomScaleNormal="80" workbookViewId="0">
      <pane xSplit="2" ySplit="2" topLeftCell="C3" activePane="bottomRight" state="frozen"/>
      <selection activeCell="M2" sqref="M2"/>
      <selection pane="topRight" activeCell="M2" sqref="M2"/>
      <selection pane="bottomLeft" activeCell="M2" sqref="M2"/>
      <selection pane="bottomRight" activeCell="H15" sqref="H15"/>
    </sheetView>
  </sheetViews>
  <sheetFormatPr defaultColWidth="9.06640625" defaultRowHeight="12.75" x14ac:dyDescent="0.45"/>
  <cols>
    <col min="1" max="1" width="4.73046875" style="58" customWidth="1"/>
    <col min="2" max="2" width="62.06640625" style="48" customWidth="1"/>
    <col min="3" max="8" width="5.73046875" style="41" customWidth="1"/>
    <col min="9" max="10" width="6.06640625" style="41" customWidth="1"/>
    <col min="11" max="16" width="20.73046875" style="41" customWidth="1"/>
    <col min="17" max="16384" width="9.06640625" style="41"/>
  </cols>
  <sheetData>
    <row r="1" spans="1:16" ht="20.2" customHeight="1" x14ac:dyDescent="0.45">
      <c r="A1" s="36" t="s">
        <v>184</v>
      </c>
      <c r="B1" s="37"/>
      <c r="C1" s="36" t="s">
        <v>520</v>
      </c>
      <c r="D1" s="36"/>
      <c r="E1" s="36"/>
      <c r="F1" s="36"/>
      <c r="G1" s="36"/>
      <c r="H1" s="36"/>
      <c r="I1" s="36"/>
      <c r="J1" s="36"/>
      <c r="K1" s="36"/>
      <c r="L1" s="36"/>
      <c r="M1" s="36"/>
      <c r="N1" s="36"/>
      <c r="O1" s="36"/>
      <c r="P1" s="36"/>
    </row>
    <row r="2" spans="1:16" s="44" customFormat="1" ht="146.19999999999999" customHeight="1" x14ac:dyDescent="0.4">
      <c r="A2" s="67" t="s">
        <v>191</v>
      </c>
      <c r="B2" s="68"/>
      <c r="C2" s="69" t="s">
        <v>180</v>
      </c>
      <c r="D2" s="43" t="s">
        <v>178</v>
      </c>
      <c r="E2" s="118" t="s">
        <v>54</v>
      </c>
      <c r="F2" s="118" t="s">
        <v>55</v>
      </c>
      <c r="G2" s="119" t="s">
        <v>304</v>
      </c>
      <c r="H2" s="119" t="s">
        <v>305</v>
      </c>
      <c r="I2" s="70" t="s">
        <v>181</v>
      </c>
      <c r="J2" s="70" t="s">
        <v>301</v>
      </c>
      <c r="K2" s="60" t="s">
        <v>56</v>
      </c>
      <c r="L2" s="60" t="s">
        <v>314</v>
      </c>
      <c r="M2" s="61" t="s">
        <v>315</v>
      </c>
      <c r="N2" s="87" t="s">
        <v>316</v>
      </c>
      <c r="O2" s="61" t="s">
        <v>317</v>
      </c>
      <c r="P2" s="60" t="s">
        <v>318</v>
      </c>
    </row>
    <row r="3" spans="1:16" s="47" customFormat="1" ht="30" customHeight="1" x14ac:dyDescent="0.45">
      <c r="A3" s="71" t="s">
        <v>70</v>
      </c>
      <c r="B3" s="72"/>
      <c r="C3" s="73"/>
      <c r="D3" s="45"/>
      <c r="E3" s="45"/>
      <c r="F3" s="45"/>
      <c r="G3" s="45"/>
      <c r="H3" s="45"/>
      <c r="I3" s="73"/>
      <c r="J3" s="73"/>
      <c r="K3" s="46"/>
      <c r="L3" s="46"/>
      <c r="M3" s="46"/>
      <c r="N3" s="88"/>
      <c r="O3" s="46"/>
      <c r="P3" s="46"/>
    </row>
    <row r="4" spans="1:16" ht="40.049999999999997" customHeight="1" x14ac:dyDescent="0.45">
      <c r="A4" s="74">
        <v>1</v>
      </c>
      <c r="B4" s="75" t="s">
        <v>507</v>
      </c>
      <c r="C4" s="92"/>
      <c r="D4" s="49">
        <v>1</v>
      </c>
      <c r="E4" s="49" t="s">
        <v>57</v>
      </c>
      <c r="F4" s="49" t="s">
        <v>57</v>
      </c>
      <c r="G4" s="49" t="s">
        <v>57</v>
      </c>
      <c r="H4" s="49" t="s">
        <v>57</v>
      </c>
      <c r="I4" s="76" t="str">
        <f t="shared" ref="I4:I9" si="0">IF(AND(D4=0,SUM(E4:H4)&gt;0),"ERROR",IF(D4="n.a.","n.a.",IF(D4=0,0,IF(COUNTIF(E4:H4,"n.a.")=4,"n.a.",IF(COUNTIF(E4:H4,1)=4,1,0.5+(((COUNTIF(E4:H4,"1"))/(4-COUNTIF(E4:H4,"n.a.")))*0.5))))))</f>
        <v>n.a.</v>
      </c>
      <c r="J4" s="83">
        <f t="shared" ref="J4:J9" si="1">IF(I4="n.a.",D4,D4*I4)</f>
        <v>1</v>
      </c>
      <c r="K4" s="140" t="s">
        <v>525</v>
      </c>
      <c r="L4" s="142" t="s">
        <v>706</v>
      </c>
      <c r="M4" s="50"/>
      <c r="N4" s="89"/>
      <c r="O4" s="50"/>
      <c r="P4" s="50"/>
    </row>
    <row r="5" spans="1:16" ht="40.049999999999997" customHeight="1" x14ac:dyDescent="0.45">
      <c r="A5" s="74">
        <v>2</v>
      </c>
      <c r="B5" s="75" t="s">
        <v>508</v>
      </c>
      <c r="C5" s="92"/>
      <c r="D5" s="49">
        <v>0.5</v>
      </c>
      <c r="E5" s="49" t="s">
        <v>57</v>
      </c>
      <c r="F5" s="49" t="s">
        <v>57</v>
      </c>
      <c r="G5" s="49" t="s">
        <v>57</v>
      </c>
      <c r="H5" s="49" t="s">
        <v>57</v>
      </c>
      <c r="I5" s="76" t="str">
        <f t="shared" si="0"/>
        <v>n.a.</v>
      </c>
      <c r="J5" s="83">
        <f t="shared" si="1"/>
        <v>0.5</v>
      </c>
      <c r="K5" s="140" t="s">
        <v>525</v>
      </c>
      <c r="L5" s="142" t="s">
        <v>707</v>
      </c>
      <c r="M5" s="50"/>
      <c r="N5" s="89"/>
      <c r="O5" s="50"/>
      <c r="P5" s="50"/>
    </row>
    <row r="6" spans="1:16" ht="40.049999999999997" customHeight="1" x14ac:dyDescent="0.45">
      <c r="A6" s="74">
        <v>3</v>
      </c>
      <c r="B6" s="75" t="s">
        <v>509</v>
      </c>
      <c r="C6" s="92"/>
      <c r="D6" s="49">
        <v>0.5</v>
      </c>
      <c r="E6" s="49" t="s">
        <v>57</v>
      </c>
      <c r="F6" s="49" t="s">
        <v>57</v>
      </c>
      <c r="G6" s="49" t="s">
        <v>57</v>
      </c>
      <c r="H6" s="49" t="s">
        <v>57</v>
      </c>
      <c r="I6" s="76" t="str">
        <f t="shared" si="0"/>
        <v>n.a.</v>
      </c>
      <c r="J6" s="83">
        <f t="shared" si="1"/>
        <v>0.5</v>
      </c>
      <c r="K6" s="140" t="s">
        <v>525</v>
      </c>
      <c r="L6" s="142" t="s">
        <v>707</v>
      </c>
      <c r="M6" s="50"/>
      <c r="N6" s="89"/>
      <c r="O6" s="50"/>
      <c r="P6" s="50"/>
    </row>
    <row r="7" spans="1:16" ht="40.049999999999997" customHeight="1" x14ac:dyDescent="0.45">
      <c r="A7" s="74">
        <v>4</v>
      </c>
      <c r="B7" s="75" t="s">
        <v>195</v>
      </c>
      <c r="C7" s="92"/>
      <c r="D7" s="49">
        <v>1</v>
      </c>
      <c r="E7" s="49" t="s">
        <v>57</v>
      </c>
      <c r="F7" s="49" t="s">
        <v>57</v>
      </c>
      <c r="G7" s="49" t="s">
        <v>57</v>
      </c>
      <c r="H7" s="49" t="s">
        <v>57</v>
      </c>
      <c r="I7" s="76" t="str">
        <f t="shared" si="0"/>
        <v>n.a.</v>
      </c>
      <c r="J7" s="83">
        <f t="shared" si="1"/>
        <v>1</v>
      </c>
      <c r="K7" s="140" t="s">
        <v>525</v>
      </c>
      <c r="L7" s="142" t="s">
        <v>708</v>
      </c>
      <c r="M7" s="50"/>
      <c r="N7" s="89"/>
      <c r="O7" s="50"/>
      <c r="P7" s="50"/>
    </row>
    <row r="8" spans="1:16" ht="40.049999999999997" customHeight="1" x14ac:dyDescent="0.45">
      <c r="A8" s="74">
        <v>5</v>
      </c>
      <c r="B8" s="75" t="s">
        <v>196</v>
      </c>
      <c r="C8" s="92"/>
      <c r="D8" s="49">
        <v>1</v>
      </c>
      <c r="E8" s="49" t="s">
        <v>57</v>
      </c>
      <c r="F8" s="49" t="s">
        <v>57</v>
      </c>
      <c r="G8" s="49" t="s">
        <v>57</v>
      </c>
      <c r="H8" s="49" t="s">
        <v>57</v>
      </c>
      <c r="I8" s="76" t="str">
        <f t="shared" si="0"/>
        <v>n.a.</v>
      </c>
      <c r="J8" s="83">
        <f t="shared" si="1"/>
        <v>1</v>
      </c>
      <c r="K8" s="140" t="s">
        <v>525</v>
      </c>
      <c r="L8" s="142" t="s">
        <v>708</v>
      </c>
      <c r="M8" s="50"/>
      <c r="N8" s="89"/>
      <c r="O8" s="50"/>
      <c r="P8" s="50"/>
    </row>
    <row r="9" spans="1:16" ht="40.049999999999997" customHeight="1" x14ac:dyDescent="0.45">
      <c r="A9" s="74">
        <v>6</v>
      </c>
      <c r="B9" s="75" t="s">
        <v>510</v>
      </c>
      <c r="C9" s="92"/>
      <c r="D9" s="49">
        <f t="shared" ref="D9" si="2">IF(C9="",0,C9)</f>
        <v>0</v>
      </c>
      <c r="E9" s="49" t="s">
        <v>57</v>
      </c>
      <c r="F9" s="49" t="s">
        <v>57</v>
      </c>
      <c r="G9" s="49" t="s">
        <v>57</v>
      </c>
      <c r="H9" s="49" t="s">
        <v>57</v>
      </c>
      <c r="I9" s="76">
        <f t="shared" si="0"/>
        <v>0</v>
      </c>
      <c r="J9" s="83">
        <f t="shared" si="1"/>
        <v>0</v>
      </c>
      <c r="K9" s="50" t="s">
        <v>709</v>
      </c>
      <c r="L9" s="142" t="s">
        <v>710</v>
      </c>
      <c r="M9" s="50"/>
      <c r="N9" s="89"/>
      <c r="O9" s="50"/>
      <c r="P9" s="50"/>
    </row>
    <row r="10" spans="1:16" ht="28.5" customHeight="1" x14ac:dyDescent="0.45">
      <c r="A10" s="105" t="s">
        <v>298</v>
      </c>
      <c r="B10" s="98"/>
      <c r="C10" s="101"/>
      <c r="D10" s="99"/>
      <c r="E10" s="99"/>
      <c r="F10" s="99"/>
      <c r="G10" s="99"/>
      <c r="H10" s="99"/>
      <c r="I10" s="102"/>
      <c r="J10" s="103" t="str">
        <f t="shared" ref="J10" si="3">IF(COUNTIF(E10:H10,"")=4,"",D10*I10)</f>
        <v/>
      </c>
      <c r="K10" s="100"/>
      <c r="L10" s="100"/>
      <c r="M10" s="100"/>
      <c r="N10" s="104"/>
      <c r="O10" s="100"/>
      <c r="P10" s="100"/>
    </row>
    <row r="11" spans="1:16" ht="40.049999999999997" customHeight="1" x14ac:dyDescent="0.45">
      <c r="A11" s="74">
        <v>7</v>
      </c>
      <c r="B11" s="75" t="s">
        <v>511</v>
      </c>
      <c r="C11" s="92"/>
      <c r="D11" s="49">
        <f t="shared" ref="D11:D16" si="4">IF(C11="",0,C11)</f>
        <v>0</v>
      </c>
      <c r="E11" s="49">
        <v>0</v>
      </c>
      <c r="F11" s="49">
        <v>0</v>
      </c>
      <c r="G11" s="49">
        <v>0</v>
      </c>
      <c r="H11" s="49">
        <v>0</v>
      </c>
      <c r="I11" s="76">
        <f t="shared" ref="I11:I16" si="5">IF(AND(D11=0,SUM(E11:H11)&gt;0),"ERROR",IF(D11="n.a.","n.a.",IF(D11=0,0,IF(COUNTIF(E11:H11,"n.a.")=4,"n.a.",IF(COUNTIF(E11:H11,1)=4,1,0.5+(((COUNTIF(E11:H11,"1"))/(4-COUNTIF(E11:H11,"n.a.")))*0.5))))))</f>
        <v>0</v>
      </c>
      <c r="J11" s="83">
        <f t="shared" ref="J11:J16" si="6">IF(I11="n.a.",D11,D11*I11)</f>
        <v>0</v>
      </c>
      <c r="K11" s="140" t="s">
        <v>525</v>
      </c>
      <c r="L11" s="142" t="s">
        <v>711</v>
      </c>
      <c r="M11" s="50"/>
      <c r="N11" s="89"/>
      <c r="O11" s="50"/>
      <c r="P11" s="50"/>
    </row>
    <row r="12" spans="1:16" ht="40.049999999999997" customHeight="1" x14ac:dyDescent="0.45">
      <c r="A12" s="74">
        <v>8</v>
      </c>
      <c r="B12" s="75" t="s">
        <v>13</v>
      </c>
      <c r="C12" s="92">
        <f>IF(OECD_GuidelinesforMNEs="yes",1,IF(UN_GlobalCompact="yes",1,0))</f>
        <v>0</v>
      </c>
      <c r="D12" s="49">
        <f t="shared" si="4"/>
        <v>0</v>
      </c>
      <c r="E12" s="49">
        <v>0</v>
      </c>
      <c r="F12" s="49">
        <v>0</v>
      </c>
      <c r="G12" s="49">
        <v>0</v>
      </c>
      <c r="H12" s="49">
        <v>0</v>
      </c>
      <c r="I12" s="76">
        <f t="shared" si="5"/>
        <v>0</v>
      </c>
      <c r="J12" s="83">
        <f t="shared" si="6"/>
        <v>0</v>
      </c>
      <c r="K12" s="140" t="s">
        <v>525</v>
      </c>
      <c r="L12" s="142" t="s">
        <v>712</v>
      </c>
      <c r="M12" s="50"/>
      <c r="N12" s="89"/>
      <c r="O12" s="50"/>
      <c r="P12" s="50"/>
    </row>
    <row r="13" spans="1:16" ht="40.049999999999997" customHeight="1" x14ac:dyDescent="0.45">
      <c r="A13" s="74">
        <v>9</v>
      </c>
      <c r="B13" s="75" t="s">
        <v>198</v>
      </c>
      <c r="C13" s="92">
        <f>IF(OECD_GuidelinesforMNEs="yes",1,0)</f>
        <v>0</v>
      </c>
      <c r="D13" s="49">
        <f t="shared" si="4"/>
        <v>0</v>
      </c>
      <c r="E13" s="49">
        <v>0</v>
      </c>
      <c r="F13" s="49">
        <v>0</v>
      </c>
      <c r="G13" s="49">
        <v>0</v>
      </c>
      <c r="H13" s="49">
        <v>0</v>
      </c>
      <c r="I13" s="76">
        <f t="shared" si="5"/>
        <v>0</v>
      </c>
      <c r="J13" s="83">
        <f t="shared" si="6"/>
        <v>0</v>
      </c>
      <c r="K13" s="140" t="s">
        <v>525</v>
      </c>
      <c r="L13" s="142" t="s">
        <v>712</v>
      </c>
      <c r="M13" s="50"/>
      <c r="N13" s="89"/>
      <c r="O13" s="50"/>
      <c r="P13" s="50"/>
    </row>
    <row r="14" spans="1:16" ht="40.049999999999997" customHeight="1" x14ac:dyDescent="0.45">
      <c r="A14" s="74">
        <v>10</v>
      </c>
      <c r="B14" s="75" t="s">
        <v>199</v>
      </c>
      <c r="C14" s="92">
        <f>IF(OECD_GuidelinesforMNEs="yes",1,0)</f>
        <v>0</v>
      </c>
      <c r="D14" s="49">
        <f t="shared" si="4"/>
        <v>0</v>
      </c>
      <c r="E14" s="49">
        <v>0</v>
      </c>
      <c r="F14" s="49">
        <v>0</v>
      </c>
      <c r="G14" s="49">
        <v>0</v>
      </c>
      <c r="H14" s="49">
        <v>0</v>
      </c>
      <c r="I14" s="76">
        <f t="shared" si="5"/>
        <v>0</v>
      </c>
      <c r="J14" s="83">
        <f t="shared" si="6"/>
        <v>0</v>
      </c>
      <c r="K14" s="140" t="s">
        <v>525</v>
      </c>
      <c r="L14" s="142" t="s">
        <v>712</v>
      </c>
      <c r="M14" s="50"/>
      <c r="N14" s="89"/>
      <c r="O14" s="50"/>
      <c r="P14" s="50"/>
    </row>
    <row r="15" spans="1:16" ht="40.049999999999997" customHeight="1" x14ac:dyDescent="0.45">
      <c r="A15" s="74">
        <v>11</v>
      </c>
      <c r="B15" s="75" t="s">
        <v>512</v>
      </c>
      <c r="C15" s="92">
        <f>IF(OECD_GuidelinesforMNEs="yes",1,0)</f>
        <v>0</v>
      </c>
      <c r="D15" s="49">
        <f t="shared" si="4"/>
        <v>0</v>
      </c>
      <c r="E15" s="49">
        <v>0</v>
      </c>
      <c r="F15" s="49">
        <v>0</v>
      </c>
      <c r="G15" s="49">
        <v>0</v>
      </c>
      <c r="H15" s="49">
        <v>0</v>
      </c>
      <c r="I15" s="76">
        <f t="shared" si="5"/>
        <v>0</v>
      </c>
      <c r="J15" s="83">
        <f t="shared" si="6"/>
        <v>0</v>
      </c>
      <c r="K15" s="140" t="s">
        <v>525</v>
      </c>
      <c r="L15" s="142" t="s">
        <v>712</v>
      </c>
      <c r="M15" s="50"/>
      <c r="N15" s="89"/>
      <c r="O15" s="50"/>
      <c r="P15" s="50"/>
    </row>
    <row r="16" spans="1:16" ht="40.049999999999997" customHeight="1" x14ac:dyDescent="0.45">
      <c r="A16" s="74">
        <v>12</v>
      </c>
      <c r="B16" s="75" t="s">
        <v>200</v>
      </c>
      <c r="C16" s="92"/>
      <c r="D16" s="49">
        <f t="shared" si="4"/>
        <v>0</v>
      </c>
      <c r="E16" s="49">
        <v>0</v>
      </c>
      <c r="F16" s="49">
        <v>0</v>
      </c>
      <c r="G16" s="49">
        <v>0</v>
      </c>
      <c r="H16" s="49">
        <v>0</v>
      </c>
      <c r="I16" s="76">
        <f t="shared" si="5"/>
        <v>0</v>
      </c>
      <c r="J16" s="83">
        <f t="shared" si="6"/>
        <v>0</v>
      </c>
      <c r="K16" s="140" t="s">
        <v>525</v>
      </c>
      <c r="L16" s="142" t="s">
        <v>712</v>
      </c>
      <c r="M16" s="50"/>
      <c r="N16" s="89"/>
      <c r="O16" s="50"/>
      <c r="P16" s="50"/>
    </row>
    <row r="17" spans="1:16" s="54" customFormat="1" ht="40.049999999999997" customHeight="1" x14ac:dyDescent="0.45">
      <c r="A17" s="78" t="s">
        <v>182</v>
      </c>
      <c r="B17" s="79"/>
      <c r="C17" s="95"/>
      <c r="D17" s="52">
        <f>AVERAGE(D4:D16)*10</f>
        <v>3.333333333333333</v>
      </c>
      <c r="E17" s="51"/>
      <c r="F17" s="51"/>
      <c r="G17" s="51"/>
      <c r="H17" s="51"/>
      <c r="I17" s="80">
        <f>IFERROR(J17/D17,"")</f>
        <v>1</v>
      </c>
      <c r="J17" s="84">
        <f>AVERAGE(J4:J16)*10</f>
        <v>3.333333333333333</v>
      </c>
      <c r="K17" s="53"/>
      <c r="L17" s="53"/>
      <c r="M17" s="53"/>
      <c r="N17" s="90"/>
      <c r="O17" s="53"/>
      <c r="P17" s="53"/>
    </row>
    <row r="18" spans="1:16" ht="13.15" x14ac:dyDescent="0.45">
      <c r="A18" s="81" t="s">
        <v>302</v>
      </c>
      <c r="B18" s="82"/>
      <c r="C18" s="96"/>
      <c r="D18" s="56">
        <f>D17/10</f>
        <v>0.33333333333333331</v>
      </c>
      <c r="E18" s="55"/>
      <c r="F18" s="55"/>
      <c r="G18" s="55"/>
      <c r="H18" s="55"/>
      <c r="I18" s="85"/>
      <c r="J18" s="86">
        <f>J17/10</f>
        <v>0.33333333333333331</v>
      </c>
      <c r="K18" s="57"/>
      <c r="L18" s="57"/>
      <c r="M18" s="57"/>
      <c r="N18" s="91"/>
      <c r="O18" s="57"/>
      <c r="P18" s="57"/>
    </row>
  </sheetData>
  <sheetProtection algorithmName="SHA-512" hashValue="M71yXcgDWo6/S6IHE9QrRlMxqYTgseB6QqlxfYgxzB3wTPlyQN6IghIWhnekE1SRlgdvGaqhzIMdstMkOZ+u5A==" saltValue="qyeTseDRTzCtn+/xqzp/UQ==" spinCount="100000" sheet="1" objects="1" scenarios="1" formatColumns="0" formatRows="0"/>
  <hyperlinks>
    <hyperlink ref="K4" r:id="rId1" xr:uid="{AB38FB4C-9777-48A4-A40D-CC0A96503A7D}"/>
    <hyperlink ref="K5" r:id="rId2" xr:uid="{FE541066-C213-46E3-8B83-FD4951CF2B1D}"/>
    <hyperlink ref="K6" r:id="rId3" xr:uid="{1F2AB49C-438D-403D-93CB-2C1F03905FDC}"/>
    <hyperlink ref="K7" r:id="rId4" xr:uid="{681C0445-D340-41B7-802F-2DEB700F34C7}"/>
    <hyperlink ref="K8" r:id="rId5" xr:uid="{015521E6-95E7-4129-BA9B-66F4CAABC513}"/>
  </hyperlinks>
  <pageMargins left="0.7" right="0.7" top="0.75" bottom="0.75" header="0.3" footer="0.3"/>
  <pageSetup paperSize="9" orientation="portrait" r:id="rId6"/>
  <extLst>
    <ext xmlns:x14="http://schemas.microsoft.com/office/spreadsheetml/2009/9/main" uri="{CCE6A557-97BC-4b89-ADB6-D9C93CAAB3DF}">
      <x14:dataValidations xmlns:xm="http://schemas.microsoft.com/office/excel/2006/main" count="1">
        <x14:dataValidation type="list" allowBlank="1" showErrorMessage="1" error="Please enter 0, 1 or n.a.!" prompt="Please enter 0, 1 or n.a.!" xr:uid="{00000000-0002-0000-0500-000000000000}">
          <x14:formula1>
            <xm:f>'Data vals &amp; cals'!$A$2:$A$4</xm:f>
          </x14:formula1>
          <xm:sqref>E4:H9 E11:H16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52D7176A2D5F4083A7E226A8E9DDB2" ma:contentTypeVersion="11" ma:contentTypeDescription="Create a new document." ma:contentTypeScope="" ma:versionID="248a32a770cfd2c088a18ec0bb12f139">
  <xsd:schema xmlns:xsd="http://www.w3.org/2001/XMLSchema" xmlns:xs="http://www.w3.org/2001/XMLSchema" xmlns:p="http://schemas.microsoft.com/office/2006/metadata/properties" xmlns:ns2="82310fd5-cd13-42f2-921d-6243a1f98933" xmlns:ns3="b36045f4-c11a-41b8-a665-b1110956ccdc" targetNamespace="http://schemas.microsoft.com/office/2006/metadata/properties" ma:root="true" ma:fieldsID="3cc2522260ac9aceb54142225ba827f6" ns2:_="" ns3:_="">
    <xsd:import namespace="82310fd5-cd13-42f2-921d-6243a1f98933"/>
    <xsd:import namespace="b36045f4-c11a-41b8-a665-b1110956ccd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310fd5-cd13-42f2-921d-6243a1f989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045f4-c11a-41b8-a665-b1110956ccdc"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4E6CF99-2195-41E9-95F1-2B11D0FC35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310fd5-cd13-42f2-921d-6243a1f98933"/>
    <ds:schemaRef ds:uri="b36045f4-c11a-41b8-a665-b1110956cc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93CD2F-B66B-47D3-B1E2-878207B2D565}">
  <ds:schemaRefs>
    <ds:schemaRef ds:uri="http://schemas.microsoft.com/sharepoint/v3/contenttype/forms"/>
  </ds:schemaRefs>
</ds:datastoreItem>
</file>

<file path=customXml/itemProps3.xml><?xml version="1.0" encoding="utf-8"?>
<ds:datastoreItem xmlns:ds="http://schemas.openxmlformats.org/officeDocument/2006/customXml" ds:itemID="{72BB5734-06AF-4B98-9FF9-3C596B853405}">
  <ds:schemaRefs>
    <ds:schemaRef ds:uri="http://schemas.microsoft.com/office/2006/documentManagement/types"/>
    <ds:schemaRef ds:uri="http://www.w3.org/XML/1998/namespace"/>
    <ds:schemaRef ds:uri="b36045f4-c11a-41b8-a665-b1110956ccdc"/>
    <ds:schemaRef ds:uri="http://purl.org/dc/dcmitype/"/>
    <ds:schemaRef ds:uri="http://purl.org/dc/elements/1.1/"/>
    <ds:schemaRef ds:uri="http://schemas.openxmlformats.org/package/2006/metadata/core-properties"/>
    <ds:schemaRef ds:uri="http://purl.org/dc/terms/"/>
    <ds:schemaRef ds:uri="http://schemas.microsoft.com/office/infopath/2007/PartnerControls"/>
    <ds:schemaRef ds:uri="82310fd5-cd13-42f2-921d-6243a1f9893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27</vt:i4>
      </vt:variant>
      <vt:variant>
        <vt:lpstr>Named Ranges</vt:lpstr>
      </vt:variant>
      <vt:variant>
        <vt:i4>60</vt:i4>
      </vt:variant>
    </vt:vector>
  </HeadingPairs>
  <TitlesOfParts>
    <vt:vector size="87" baseType="lpstr">
      <vt:lpstr>Overview scores</vt:lpstr>
      <vt:lpstr>Financial activity &amp; Relevancy</vt:lpstr>
      <vt:lpstr>Documents &amp; Standards</vt:lpstr>
      <vt:lpstr>Animal welfare</vt:lpstr>
      <vt:lpstr>Climate change</vt:lpstr>
      <vt:lpstr>Nature</vt:lpstr>
      <vt:lpstr>Health</vt:lpstr>
      <vt:lpstr>Human rights</vt:lpstr>
      <vt:lpstr>Corruption</vt:lpstr>
      <vt:lpstr>Gender equality</vt:lpstr>
      <vt:lpstr>Labour rights</vt:lpstr>
      <vt:lpstr>Tax</vt:lpstr>
      <vt:lpstr>Arms</vt:lpstr>
      <vt:lpstr>Fisheries</vt:lpstr>
      <vt:lpstr>Food</vt:lpstr>
      <vt:lpstr>Forestry</vt:lpstr>
      <vt:lpstr>Housing &amp; Real estate</vt:lpstr>
      <vt:lpstr>Manufacturing industry</vt:lpstr>
      <vt:lpstr>Mining</vt:lpstr>
      <vt:lpstr>Oil &amp; Gas</vt:lpstr>
      <vt:lpstr>Power Generation</vt:lpstr>
      <vt:lpstr>Consumer protection</vt:lpstr>
      <vt:lpstr>Financial inclusion</vt:lpstr>
      <vt:lpstr>Remuneration</vt:lpstr>
      <vt:lpstr>Financial sector</vt:lpstr>
      <vt:lpstr>Transparency &amp; Accountability</vt:lpstr>
      <vt:lpstr>Data vals &amp; cals</vt:lpstr>
      <vt:lpstr>Arms!_ftnref1</vt:lpstr>
      <vt:lpstr>'Animal welfare'!_Ref254003886</vt:lpstr>
      <vt:lpstr>'Animal welfare'!_Ref254003904</vt:lpstr>
      <vt:lpstr>'Animal welfare'!_Ref254003920</vt:lpstr>
      <vt:lpstr>'Animal welfare'!_Ref254003941</vt:lpstr>
      <vt:lpstr>'Animal welfare'!_Ref254003976</vt:lpstr>
      <vt:lpstr>'Animal welfare'!_Ref254003993</vt:lpstr>
      <vt:lpstr>'Animal welfare'!_Ref254004011</vt:lpstr>
      <vt:lpstr>'Animal welfare'!_Ref254004029</vt:lpstr>
      <vt:lpstr>'Animal welfare'!_Ref254004045</vt:lpstr>
      <vt:lpstr>'Animal welfare'!_Ref254004060</vt:lpstr>
      <vt:lpstr>'Animal welfare'!_Ref254004080</vt:lpstr>
      <vt:lpstr>'Animal welfare'!_Ref254004105</vt:lpstr>
      <vt:lpstr>'Climate change'!_Ref421786001</vt:lpstr>
      <vt:lpstr>'Climate change'!_Ref421786002</vt:lpstr>
      <vt:lpstr>'Climate change'!_Ref421786004</vt:lpstr>
      <vt:lpstr>'Housing &amp; Real estate'!_Ref444869241</vt:lpstr>
      <vt:lpstr>'Housing &amp; Real estate'!_Ref444869245</vt:lpstr>
      <vt:lpstr>'Housing &amp; Real estate'!_Ref444869251</vt:lpstr>
      <vt:lpstr>'Housing &amp; Real estate'!_Ref444869589</vt:lpstr>
      <vt:lpstr>'Housing &amp; Real estate'!_Ref444869601</vt:lpstr>
      <vt:lpstr>'Housing &amp; Real estate'!_Ref444869637</vt:lpstr>
      <vt:lpstr>'Housing &amp; Real estate'!_Ref444869644</vt:lpstr>
      <vt:lpstr>'Housing &amp; Real estate'!_Ref444869672</vt:lpstr>
      <vt:lpstr>'Housing &amp; Real estate'!_Ref444869675</vt:lpstr>
      <vt:lpstr>'Housing &amp; Real estate'!_Ref444871209</vt:lpstr>
      <vt:lpstr>'Housing &amp; Real estate'!_Ref444872024</vt:lpstr>
      <vt:lpstr>'Housing &amp; Real estate'!_Ref444872072</vt:lpstr>
      <vt:lpstr>'Housing &amp; Real estate'!_Ref444872221</vt:lpstr>
      <vt:lpstr>'Housing &amp; Real estate'!_Ref444872432</vt:lpstr>
      <vt:lpstr>'Housing &amp; Real estate'!_Ref444872584</vt:lpstr>
      <vt:lpstr>'Housing &amp; Real estate'!_Ref444872587</vt:lpstr>
      <vt:lpstr>'Housing &amp; Real estate'!_Ref444873079</vt:lpstr>
      <vt:lpstr>'Housing &amp; Real estate'!_Ref444873117</vt:lpstr>
      <vt:lpstr>'Housing &amp; Real estate'!_Ref444873119</vt:lpstr>
      <vt:lpstr>'Housing &amp; Real estate'!_Ref444873162</vt:lpstr>
      <vt:lpstr>'Housing &amp; Real estate'!_Ref444873163</vt:lpstr>
      <vt:lpstr>'Housing &amp; Real estate'!_Ref444873165</vt:lpstr>
      <vt:lpstr>'Housing &amp; Real estate'!_Ref444873167</vt:lpstr>
      <vt:lpstr>'Housing &amp; Real estate'!_Ref444873169</vt:lpstr>
      <vt:lpstr>'Housing &amp; Real estate'!_Ref444873173</vt:lpstr>
      <vt:lpstr>'Housing &amp; Real estate'!_Ref444873176</vt:lpstr>
      <vt:lpstr>'Housing &amp; Real estate'!_Ref444874105</vt:lpstr>
      <vt:lpstr>Corporate_credits</vt:lpstr>
      <vt:lpstr>Equator_Principles</vt:lpstr>
      <vt:lpstr>'Overview scores'!Final_score</vt:lpstr>
      <vt:lpstr>'Climate change'!h.3l18frh</vt:lpstr>
      <vt:lpstr>IFC_EnvironmentalHealthandSafetyGuidelines</vt:lpstr>
      <vt:lpstr>IFC_PerformanceStandards</vt:lpstr>
      <vt:lpstr>OECD_GuidelinesforMNEs</vt:lpstr>
      <vt:lpstr>'Overview scores'!Overview_scores</vt:lpstr>
      <vt:lpstr>Overview_scores</vt:lpstr>
      <vt:lpstr>Policydocuments_and_websites</vt:lpstr>
      <vt:lpstr>Remark___Hyperlink</vt:lpstr>
      <vt:lpstr>Score_collective_policy</vt:lpstr>
      <vt:lpstr>Subscribed_collective_policies_and_standards</vt:lpstr>
      <vt:lpstr>UN_GlobalCompact</vt:lpstr>
      <vt:lpstr>UN_PRI</vt:lpstr>
      <vt:lpstr>Yes___No</vt:lpstr>
      <vt:lpstr>Yes_No_subscribed_to_collective_principles_and_policies</vt:lpstr>
    </vt:vector>
  </TitlesOfParts>
  <Company>Profundo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FFGI Policy Assessment Methodology 2018 - Tool</dc:title>
  <dc:creator>Anniek Herder</dc:creator>
  <cp:lastModifiedBy>Daiyaan Halim</cp:lastModifiedBy>
  <cp:lastPrinted>2013-02-26T16:32:39Z</cp:lastPrinted>
  <dcterms:created xsi:type="dcterms:W3CDTF">2012-03-02T14:54:10Z</dcterms:created>
  <dcterms:modified xsi:type="dcterms:W3CDTF">2020-05-25T08:00:44Z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0x010100F352D7176A2D5F4083A7E226A8E9DDB2</vt:lpwstr>
  </property>
</Properties>
</file>